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PS\zakázky\Dubenec\CD_ÚP_Dubenec_2019_05_final\"/>
    </mc:Choice>
  </mc:AlternateContent>
  <bookViews>
    <workbookView xWindow="0" yWindow="0" windowWidth="24000" windowHeight="9735"/>
  </bookViews>
  <sheets>
    <sheet name="voda" sheetId="1" r:id="rId1"/>
    <sheet name="KD" sheetId="3" r:id="rId2"/>
    <sheet name="KS" sheetId="2" r:id="rId3"/>
    <sheet name="elektro" sheetId="4" r:id="rId4"/>
    <sheet name="teplo" sheetId="5" r:id="rId5"/>
    <sheet name="plyn" sheetId="6" r:id="rId6"/>
  </sheets>
  <definedNames>
    <definedName name="RZV_p_N_2" localSheetId="3">elektro!$A$5:$C$72</definedName>
    <definedName name="RZV_p_N_2" localSheetId="1">KD!$A$5:$C$57</definedName>
    <definedName name="RZV_p_N_2" localSheetId="2">KS!$A$5:$C$48</definedName>
    <definedName name="RZV_p_N_2" localSheetId="4">teplo!$A$5:$C$72</definedName>
    <definedName name="RZV_p_N_2">voda!$A$5:$C$56</definedName>
  </definedNames>
  <calcPr calcId="152511"/>
</workbook>
</file>

<file path=xl/calcChain.xml><?xml version="1.0" encoding="utf-8"?>
<calcChain xmlns="http://schemas.openxmlformats.org/spreadsheetml/2006/main">
  <c r="L28" i="6" l="1"/>
  <c r="J28" i="6"/>
  <c r="I28" i="6"/>
  <c r="H27" i="6"/>
  <c r="K28" i="6" l="1"/>
  <c r="L27" i="6"/>
  <c r="L29" i="6" s="1"/>
  <c r="I27" i="6"/>
  <c r="I29" i="6" s="1"/>
  <c r="J27" i="6"/>
  <c r="J29" i="6" s="1"/>
  <c r="I11" i="5"/>
  <c r="J11" i="5" s="1"/>
  <c r="K11" i="5" s="1"/>
  <c r="I7" i="5"/>
  <c r="I11" i="4"/>
  <c r="L11" i="3"/>
  <c r="G10" i="3"/>
  <c r="G9" i="3"/>
  <c r="G8" i="3"/>
  <c r="G6" i="3"/>
  <c r="J11" i="3"/>
  <c r="K11" i="3" s="1"/>
  <c r="H18" i="1"/>
  <c r="H12" i="1"/>
  <c r="K12" i="1" s="1"/>
  <c r="I12" i="1" l="1"/>
  <c r="J12" i="1" s="1"/>
  <c r="K27" i="6"/>
  <c r="K29" i="6" s="1"/>
  <c r="H6" i="5"/>
  <c r="I6" i="5" s="1"/>
  <c r="J6" i="5" s="1"/>
  <c r="K6" i="5" s="1"/>
  <c r="J7" i="5"/>
  <c r="K7" i="5" s="1"/>
  <c r="H8" i="5"/>
  <c r="I8" i="5" s="1"/>
  <c r="J8" i="5" s="1"/>
  <c r="K8" i="5" s="1"/>
  <c r="H9" i="5"/>
  <c r="I9" i="5" s="1"/>
  <c r="J9" i="5" s="1"/>
  <c r="K9" i="5" s="1"/>
  <c r="H10" i="5"/>
  <c r="I10" i="5" s="1"/>
  <c r="J10" i="5" s="1"/>
  <c r="K10" i="5" s="1"/>
  <c r="H12" i="5"/>
  <c r="E12" i="5"/>
  <c r="D12" i="5"/>
  <c r="C12" i="5"/>
  <c r="F10" i="5"/>
  <c r="F9" i="5"/>
  <c r="F8" i="5"/>
  <c r="F7" i="5"/>
  <c r="F6" i="5"/>
  <c r="I10" i="4"/>
  <c r="I6" i="4"/>
  <c r="I7" i="4"/>
  <c r="I8" i="4"/>
  <c r="I9" i="4"/>
  <c r="E12" i="4"/>
  <c r="D12" i="4"/>
  <c r="C12" i="4"/>
  <c r="F10" i="4"/>
  <c r="F9" i="4"/>
  <c r="F8" i="4"/>
  <c r="F7" i="4"/>
  <c r="F6" i="4"/>
  <c r="H12" i="2"/>
  <c r="E13" i="2"/>
  <c r="E19" i="2" s="1"/>
  <c r="D13" i="2"/>
  <c r="D19" i="2" s="1"/>
  <c r="C13" i="2"/>
  <c r="C19" i="2" s="1"/>
  <c r="F11" i="2"/>
  <c r="F10" i="2"/>
  <c r="F9" i="2"/>
  <c r="F8" i="2"/>
  <c r="F7" i="2"/>
  <c r="E13" i="1"/>
  <c r="E19" i="1" s="1"/>
  <c r="D13" i="1"/>
  <c r="D19" i="1" s="1"/>
  <c r="C13" i="1"/>
  <c r="C19" i="1" s="1"/>
  <c r="E12" i="3"/>
  <c r="D12" i="3"/>
  <c r="C12" i="3"/>
  <c r="L6" i="3"/>
  <c r="L7" i="3"/>
  <c r="L8" i="3"/>
  <c r="L9" i="3"/>
  <c r="L10" i="3"/>
  <c r="J6" i="3"/>
  <c r="K6" i="3" s="1"/>
  <c r="J7" i="3"/>
  <c r="J8" i="3"/>
  <c r="K8" i="3" s="1"/>
  <c r="J9" i="3"/>
  <c r="K9" i="3" s="1"/>
  <c r="J10" i="3"/>
  <c r="K10" i="3" s="1"/>
  <c r="F10" i="3"/>
  <c r="F9" i="3"/>
  <c r="F8" i="3"/>
  <c r="F7" i="3"/>
  <c r="F6" i="3"/>
  <c r="F11" i="1"/>
  <c r="K18" i="1"/>
  <c r="H18" i="2"/>
  <c r="I18" i="2" s="1"/>
  <c r="J18" i="2" s="1"/>
  <c r="F7" i="1"/>
  <c r="F8" i="1"/>
  <c r="F9" i="1"/>
  <c r="F10" i="1"/>
  <c r="I18" i="1"/>
  <c r="J18" i="1" s="1"/>
  <c r="L12" i="3" l="1"/>
  <c r="K7" i="2"/>
  <c r="F13" i="2"/>
  <c r="H11" i="2"/>
  <c r="I11" i="2" s="1"/>
  <c r="J11" i="2" s="1"/>
  <c r="K11" i="2"/>
  <c r="I12" i="2"/>
  <c r="J12" i="2" s="1"/>
  <c r="K12" i="2"/>
  <c r="H8" i="2"/>
  <c r="I8" i="2" s="1"/>
  <c r="J8" i="2" s="1"/>
  <c r="K8" i="2"/>
  <c r="H7" i="2"/>
  <c r="I12" i="5"/>
  <c r="J12" i="5" s="1"/>
  <c r="K12" i="5" s="1"/>
  <c r="K7" i="1"/>
  <c r="K13" i="1" s="1"/>
  <c r="K19" i="1" s="1"/>
  <c r="F13" i="1"/>
  <c r="F19" i="1" s="1"/>
  <c r="F20" i="1" s="1"/>
  <c r="H9" i="2"/>
  <c r="I9" i="2" s="1"/>
  <c r="J9" i="2" s="1"/>
  <c r="K9" i="2"/>
  <c r="F12" i="3"/>
  <c r="H10" i="2"/>
  <c r="K10" i="2"/>
  <c r="F12" i="5"/>
  <c r="F12" i="4"/>
  <c r="I12" i="4"/>
  <c r="I7" i="2"/>
  <c r="J7" i="2" s="1"/>
  <c r="K18" i="2"/>
  <c r="F19" i="2"/>
  <c r="F20" i="2" s="1"/>
  <c r="J12" i="3"/>
  <c r="H10" i="1"/>
  <c r="I10" i="1" s="1"/>
  <c r="J10" i="1" s="1"/>
  <c r="K10" i="1"/>
  <c r="H11" i="1"/>
  <c r="K11" i="1"/>
  <c r="H8" i="1"/>
  <c r="K8" i="1"/>
  <c r="H9" i="1"/>
  <c r="I9" i="1" s="1"/>
  <c r="J9" i="1" s="1"/>
  <c r="K9" i="1"/>
  <c r="K20" i="1"/>
  <c r="I11" i="1"/>
  <c r="J11" i="1" s="1"/>
  <c r="I8" i="1"/>
  <c r="J8" i="1" s="1"/>
  <c r="I10" i="2"/>
  <c r="J10" i="2" s="1"/>
  <c r="H13" i="2"/>
  <c r="H7" i="1"/>
  <c r="K7" i="3"/>
  <c r="K12" i="3" s="1"/>
  <c r="K13" i="2" l="1"/>
  <c r="K19" i="2" s="1"/>
  <c r="K20" i="2" s="1"/>
  <c r="H19" i="2"/>
  <c r="H20" i="2" s="1"/>
  <c r="I13" i="2"/>
  <c r="I7" i="1"/>
  <c r="H13" i="1"/>
  <c r="H19" i="1" s="1"/>
  <c r="H20" i="1" s="1"/>
  <c r="I13" i="1" l="1"/>
  <c r="I19" i="1" s="1"/>
  <c r="I20" i="1" s="1"/>
  <c r="J7" i="1"/>
  <c r="J13" i="1" s="1"/>
  <c r="J19" i="1" s="1"/>
  <c r="J20" i="1" s="1"/>
  <c r="I19" i="2"/>
  <c r="I20" i="2" s="1"/>
  <c r="J13" i="2"/>
  <c r="J19" i="2" s="1"/>
  <c r="J20" i="2" s="1"/>
</calcChain>
</file>

<file path=xl/sharedStrings.xml><?xml version="1.0" encoding="utf-8"?>
<sst xmlns="http://schemas.openxmlformats.org/spreadsheetml/2006/main" count="264" uniqueCount="110">
  <si>
    <t>lokalita</t>
  </si>
  <si>
    <t>RD</t>
  </si>
  <si>
    <t>obyvatel</t>
  </si>
  <si>
    <t>b.j.</t>
  </si>
  <si>
    <t>TECHNICKÁ INFRASTRUKTURA</t>
  </si>
  <si>
    <t>BILANCE PŘÍRŮSTKU POTŘEBY VODY</t>
  </si>
  <si>
    <t>BILANCE PŘÍRŮSTKU PRŮTOKU SPLAŠKOVÝCH VOD</t>
  </si>
  <si>
    <t>BILANCE PŘÍRŮSTKU PRŮTOKU DEŠŤOVÝCH VOD</t>
  </si>
  <si>
    <r>
      <t xml:space="preserve">q </t>
    </r>
    <r>
      <rPr>
        <sz val="10"/>
        <rFont val="MS Sans Serif"/>
        <family val="2"/>
        <charset val="238"/>
      </rPr>
      <t>l/s.ha</t>
    </r>
  </si>
  <si>
    <t>koef.odt.</t>
  </si>
  <si>
    <r>
      <t xml:space="preserve">Sred </t>
    </r>
    <r>
      <rPr>
        <sz val="10"/>
        <rFont val="MS Sans Serif"/>
        <family val="2"/>
        <charset val="238"/>
      </rPr>
      <t>ha</t>
    </r>
  </si>
  <si>
    <r>
      <t xml:space="preserve">Vz </t>
    </r>
    <r>
      <rPr>
        <sz val="10"/>
        <rFont val="MS Sans Serif"/>
        <family val="2"/>
        <charset val="238"/>
      </rPr>
      <t>m3</t>
    </r>
  </si>
  <si>
    <r>
      <t>Qd</t>
    </r>
    <r>
      <rPr>
        <sz val="10"/>
        <rFont val="MS Sans Serif"/>
        <family val="2"/>
        <charset val="238"/>
      </rPr>
      <t xml:space="preserve">  l/s</t>
    </r>
  </si>
  <si>
    <t>BILANCE PŘÍRŮSTKU PŘÍKONU ELEKTRICKÉ ENERGIE</t>
  </si>
  <si>
    <t>funkční využití</t>
  </si>
  <si>
    <r>
      <t xml:space="preserve">ZP </t>
    </r>
    <r>
      <rPr>
        <sz val="9"/>
        <rFont val="Arial"/>
        <family val="2"/>
      </rPr>
      <t>m2</t>
    </r>
  </si>
  <si>
    <t>pozn.</t>
  </si>
  <si>
    <t>návrh zásobování el.energií</t>
  </si>
  <si>
    <t>návrh zásobování vodou</t>
  </si>
  <si>
    <t>návrh likvidace splašk. vod</t>
  </si>
  <si>
    <t xml:space="preserve">Vz - retenční objem </t>
  </si>
  <si>
    <t>kh=1,8</t>
  </si>
  <si>
    <t>kd=1,5</t>
  </si>
  <si>
    <t>q = 163 l/s.ha  (p=1,0  t=10)</t>
  </si>
  <si>
    <r>
      <t xml:space="preserve">q </t>
    </r>
    <r>
      <rPr>
        <sz val="10"/>
        <rFont val="Arial"/>
        <family val="2"/>
      </rPr>
      <t>l/os.den</t>
    </r>
  </si>
  <si>
    <r>
      <t>Qh</t>
    </r>
    <r>
      <rPr>
        <sz val="10"/>
        <rFont val="Arial"/>
        <family val="2"/>
      </rPr>
      <t xml:space="preserve"> l/s</t>
    </r>
  </si>
  <si>
    <r>
      <t xml:space="preserve">plocha </t>
    </r>
    <r>
      <rPr>
        <sz val="10"/>
        <rFont val="Arial"/>
        <family val="2"/>
      </rPr>
      <t>/m2/</t>
    </r>
  </si>
  <si>
    <r>
      <t>Qp</t>
    </r>
    <r>
      <rPr>
        <sz val="10"/>
        <rFont val="Arial"/>
        <family val="2"/>
      </rPr>
      <t xml:space="preserve"> m3/den</t>
    </r>
  </si>
  <si>
    <r>
      <t xml:space="preserve">Qd </t>
    </r>
    <r>
      <rPr>
        <sz val="10"/>
        <rFont val="Arial"/>
        <family val="2"/>
      </rPr>
      <t>m3/den</t>
    </r>
  </si>
  <si>
    <r>
      <t xml:space="preserve">Qr </t>
    </r>
    <r>
      <rPr>
        <sz val="10"/>
        <rFont val="Arial"/>
        <family val="2"/>
      </rPr>
      <t>m3/rok</t>
    </r>
  </si>
  <si>
    <r>
      <t>Qm</t>
    </r>
    <r>
      <rPr>
        <sz val="10"/>
        <rFont val="Arial"/>
        <family val="2"/>
      </rPr>
      <t xml:space="preserve"> l/s</t>
    </r>
  </si>
  <si>
    <r>
      <t>Qs</t>
    </r>
    <r>
      <rPr>
        <sz val="10"/>
        <rFont val="Arial"/>
        <family val="2"/>
      </rPr>
      <t xml:space="preserve"> m3/den</t>
    </r>
  </si>
  <si>
    <r>
      <t xml:space="preserve">Qm </t>
    </r>
    <r>
      <rPr>
        <sz val="10"/>
        <rFont val="Arial"/>
        <family val="2"/>
      </rPr>
      <t>m3/h</t>
    </r>
  </si>
  <si>
    <r>
      <t xml:space="preserve">Q </t>
    </r>
    <r>
      <rPr>
        <sz val="8.5"/>
        <rFont val="MS Sans Serif"/>
        <family val="2"/>
        <charset val="238"/>
      </rPr>
      <t>kW/m.j.</t>
    </r>
  </si>
  <si>
    <r>
      <t>Q</t>
    </r>
    <r>
      <rPr>
        <sz val="10"/>
        <rFont val="MS Sans Serif"/>
        <family val="2"/>
        <charset val="238"/>
      </rPr>
      <t xml:space="preserve"> </t>
    </r>
    <r>
      <rPr>
        <sz val="8.5"/>
        <rFont val="MS Sans Serif"/>
        <family val="2"/>
        <charset val="238"/>
      </rPr>
      <t>kW</t>
    </r>
  </si>
  <si>
    <t>MWh/rok</t>
  </si>
  <si>
    <t>GJ/rok</t>
  </si>
  <si>
    <t>BILANCE PŘÍRŮSTKU POTŘEBY TEPELNÉ ENERGIE</t>
  </si>
  <si>
    <t>zdroj tepelné energie</t>
  </si>
  <si>
    <t>stávající TS  + síť NN</t>
  </si>
  <si>
    <t>individ.volba zásobování teplem</t>
  </si>
  <si>
    <t>BV1</t>
  </si>
  <si>
    <t>BV2</t>
  </si>
  <si>
    <t>BV4</t>
  </si>
  <si>
    <t>BV5</t>
  </si>
  <si>
    <t xml:space="preserve"> zásobování vodou</t>
  </si>
  <si>
    <t>stav</t>
  </si>
  <si>
    <t>návrh</t>
  </si>
  <si>
    <t>celkem</t>
  </si>
  <si>
    <t>CELKOVÁ BILANCE PRŮTOKU SPLAŠKOVÝCH VOD</t>
  </si>
  <si>
    <t xml:space="preserve">rodinné domy </t>
  </si>
  <si>
    <t>VN1</t>
  </si>
  <si>
    <t>BV3</t>
  </si>
  <si>
    <t>veřejný vodovod</t>
  </si>
  <si>
    <t>kanalizace+ČOV</t>
  </si>
  <si>
    <t>nerušící výroba</t>
  </si>
  <si>
    <t xml:space="preserve">Q = 5 kW/b.j.     20 kW/RD    4 kW/100m2 HUP               </t>
  </si>
  <si>
    <t>ÚZEMNÍ PLÁN DUBENEC</t>
  </si>
  <si>
    <t>bydlení venkovské Dubenec</t>
  </si>
  <si>
    <t>Celkem</t>
  </si>
  <si>
    <t>nerušící výroba HUP 14 000 m2</t>
  </si>
  <si>
    <t>CELKOVÁ BILANCE POTŘEBY VODY</t>
  </si>
  <si>
    <t>PP</t>
  </si>
  <si>
    <t xml:space="preserve">rodinné, bytové domy </t>
  </si>
  <si>
    <t xml:space="preserve">       měrné zatížení na úrovni DTS :  2,577 kW/RD   0,5kW/100m2 HUP            </t>
  </si>
  <si>
    <t>P kW/m.j.</t>
  </si>
  <si>
    <r>
      <t>P</t>
    </r>
    <r>
      <rPr>
        <sz val="10"/>
        <rFont val="Arial"/>
        <family val="2"/>
        <charset val="238"/>
      </rPr>
      <t xml:space="preserve"> kW</t>
    </r>
  </si>
  <si>
    <r>
      <t xml:space="preserve">HUP </t>
    </r>
    <r>
      <rPr>
        <sz val="9"/>
        <rFont val="Arial"/>
        <family val="2"/>
      </rPr>
      <t>m2</t>
    </r>
  </si>
  <si>
    <t>Maximální přírůstek odběrného množství  plynu :</t>
  </si>
  <si>
    <t>(za teoretického předpokladu 100% gazifikace pro vytápění, vaření a přípravu TUV)</t>
  </si>
  <si>
    <t xml:space="preserve">Počet  b.j. </t>
  </si>
  <si>
    <t>n =</t>
  </si>
  <si>
    <t>rok :</t>
  </si>
  <si>
    <t xml:space="preserve">Počet  RD </t>
  </si>
  <si>
    <t>Kategorie obyvatelstvo  - specifická potřeba :</t>
  </si>
  <si>
    <t>Koeficienty současnosti odběru :</t>
  </si>
  <si>
    <t xml:space="preserve">vaření: </t>
  </si>
  <si>
    <t xml:space="preserve"> 1,2 m3/h </t>
  </si>
  <si>
    <t xml:space="preserve">   200 m3/rok</t>
  </si>
  <si>
    <t>vaření a TUV :   k = 1/ln(n+16)</t>
  </si>
  <si>
    <t xml:space="preserve">TUV : </t>
  </si>
  <si>
    <t xml:space="preserve">2,1 m3/h </t>
  </si>
  <si>
    <t xml:space="preserve">   350 m3/rok</t>
  </si>
  <si>
    <t>topení v b.j. :     k = 1/n0.20</t>
  </si>
  <si>
    <t>topení b.j. :</t>
  </si>
  <si>
    <t xml:space="preserve">   1750 m3/rok</t>
  </si>
  <si>
    <t>topení v RD :             k =  ---------</t>
  </si>
  <si>
    <t>topení RD:</t>
  </si>
  <si>
    <t xml:space="preserve">2,8 m3/h </t>
  </si>
  <si>
    <t xml:space="preserve">   3500 m3/rok</t>
  </si>
  <si>
    <t>Bytové jednotky :</t>
  </si>
  <si>
    <t>Qh = (1,2 + 2,1) . n . 1/ln(n+16) + 2,1 . n . 1/n 0.20  (m3/h)</t>
  </si>
  <si>
    <t>Qr = (200 + 350 + 1750) . n  (m3/rok)</t>
  </si>
  <si>
    <t>Rodinné domy :</t>
  </si>
  <si>
    <t>Qh = (1,2 + 2,1) . n . 1/ln(n+16) + 2,8 . n . 1/n 0.15  (m3/h)</t>
  </si>
  <si>
    <t>odběratel</t>
  </si>
  <si>
    <t>počet</t>
  </si>
  <si>
    <t>Q v+tuv</t>
  </si>
  <si>
    <t>Q t</t>
  </si>
  <si>
    <t>Qh</t>
  </si>
  <si>
    <t>Qr</t>
  </si>
  <si>
    <t>Qr = (200 + 350 + 3500) . n  (m3/rok)</t>
  </si>
  <si>
    <t>druh</t>
  </si>
  <si>
    <t>n</t>
  </si>
  <si>
    <t>m3/h</t>
  </si>
  <si>
    <t>m3/rok</t>
  </si>
  <si>
    <t>ÚZEMNÍ PLÁN  DUBENEC</t>
  </si>
  <si>
    <t xml:space="preserve">       k = 1/n0.15</t>
  </si>
  <si>
    <t xml:space="preserve">BILANCE PŘÍRŮSTKU POTŘEBY PLYNU </t>
  </si>
  <si>
    <t>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</si>
</sst>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.5"/>
      <name val="MS Sans Serif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2"/>
      <name val="Arial Narrow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Border="1"/>
    <xf numFmtId="0" fontId="0" fillId="0" borderId="1" xfId="0" applyBorder="1"/>
    <xf numFmtId="0" fontId="1" fillId="0" borderId="0" xfId="0" applyFont="1" applyBorder="1" applyAlignment="1"/>
    <xf numFmtId="0" fontId="1" fillId="0" borderId="0" xfId="0" applyFont="1" applyFill="1"/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4" xfId="0" applyBorder="1"/>
    <xf numFmtId="1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1" fontId="6" fillId="0" borderId="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0" fontId="0" fillId="0" borderId="13" xfId="0" applyBorder="1"/>
    <xf numFmtId="1" fontId="6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6" fillId="0" borderId="18" xfId="0" applyFont="1" applyBorder="1" applyAlignment="1">
      <alignment vertical="center"/>
    </xf>
    <xf numFmtId="2" fontId="9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vertical="center"/>
    </xf>
    <xf numFmtId="0" fontId="0" fillId="0" borderId="0" xfId="0"/>
    <xf numFmtId="0" fontId="0" fillId="0" borderId="0" xfId="0" applyBorder="1"/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right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165" fontId="11" fillId="0" borderId="4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2" fontId="11" fillId="0" borderId="4" xfId="0" applyNumberFormat="1" applyFont="1" applyBorder="1" applyAlignment="1">
      <alignment horizontal="center" vertical="center"/>
    </xf>
    <xf numFmtId="0" fontId="0" fillId="0" borderId="0" xfId="0" applyFill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tabSelected="1" zoomScaleNormal="100" workbookViewId="0">
      <selection activeCell="L1" sqref="L1"/>
    </sheetView>
  </sheetViews>
  <sheetFormatPr defaultRowHeight="12.75" x14ac:dyDescent="0.2"/>
  <cols>
    <col min="1" max="1" width="10.28515625" customWidth="1"/>
    <col min="2" max="2" width="34.5703125" customWidth="1"/>
    <col min="3" max="3" width="11.85546875" customWidth="1"/>
    <col min="4" max="4" width="12.140625" customWidth="1"/>
    <col min="5" max="5" width="6.28515625" customWidth="1"/>
    <col min="6" max="6" width="9.7109375" customWidth="1"/>
    <col min="7" max="7" width="9.5703125" customWidth="1"/>
    <col min="8" max="8" width="10.85546875" customWidth="1"/>
    <col min="9" max="9" width="10.28515625" customWidth="1"/>
    <col min="10" max="10" width="9.5703125" bestFit="1" customWidth="1"/>
    <col min="11" max="11" width="9.7109375" customWidth="1"/>
    <col min="12" max="12" width="29.7109375" customWidth="1"/>
  </cols>
  <sheetData>
    <row r="1" spans="1:22" x14ac:dyDescent="0.2">
      <c r="A1" s="22" t="s">
        <v>57</v>
      </c>
      <c r="B1" s="22"/>
      <c r="C1" s="22"/>
      <c r="D1" s="22"/>
      <c r="E1" s="22"/>
      <c r="F1" s="22" t="s">
        <v>4</v>
      </c>
      <c r="G1" s="22"/>
      <c r="H1" s="22"/>
      <c r="I1" s="22"/>
      <c r="J1" s="23"/>
      <c r="K1" s="22"/>
      <c r="L1" s="209" t="s">
        <v>109</v>
      </c>
      <c r="M1" s="7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4"/>
      <c r="L2" s="23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A3" s="25" t="s">
        <v>5</v>
      </c>
      <c r="B3" s="25"/>
      <c r="C3" s="25"/>
      <c r="D3" s="26"/>
      <c r="E3" s="22"/>
      <c r="F3" s="22"/>
      <c r="G3" s="22"/>
      <c r="H3" s="22"/>
      <c r="I3" s="27" t="s">
        <v>22</v>
      </c>
      <c r="J3" s="27" t="s">
        <v>21</v>
      </c>
      <c r="K3" s="23"/>
      <c r="L3" s="23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">
      <c r="A5" s="46" t="s">
        <v>0</v>
      </c>
      <c r="B5" s="46" t="s">
        <v>14</v>
      </c>
      <c r="C5" s="47" t="s">
        <v>26</v>
      </c>
      <c r="D5" s="47" t="s">
        <v>1</v>
      </c>
      <c r="E5" s="47" t="s">
        <v>3</v>
      </c>
      <c r="F5" s="47" t="s">
        <v>2</v>
      </c>
      <c r="G5" s="48" t="s">
        <v>24</v>
      </c>
      <c r="H5" s="48" t="s">
        <v>27</v>
      </c>
      <c r="I5" s="48" t="s">
        <v>28</v>
      </c>
      <c r="J5" s="48" t="s">
        <v>25</v>
      </c>
      <c r="K5" s="48" t="s">
        <v>29</v>
      </c>
      <c r="L5" s="18" t="s">
        <v>18</v>
      </c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107" customFormat="1" ht="13.5" thickBot="1" x14ac:dyDescent="0.25">
      <c r="A6" s="114"/>
      <c r="B6" s="158"/>
      <c r="C6" s="115"/>
      <c r="D6" s="159"/>
      <c r="E6" s="115"/>
      <c r="F6" s="112" t="s">
        <v>62</v>
      </c>
      <c r="G6" s="112"/>
      <c r="H6" s="112"/>
      <c r="I6" s="112"/>
      <c r="J6" s="112"/>
      <c r="K6" s="160"/>
      <c r="L6" s="113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2" ht="13.5" thickTop="1" x14ac:dyDescent="0.2">
      <c r="A7" s="109" t="s">
        <v>41</v>
      </c>
      <c r="B7" s="154" t="s">
        <v>58</v>
      </c>
      <c r="C7" s="155">
        <v>13665</v>
      </c>
      <c r="D7" s="156">
        <v>12</v>
      </c>
      <c r="E7" s="125"/>
      <c r="F7" s="125">
        <f>D7*3+E7*2</f>
        <v>36</v>
      </c>
      <c r="G7" s="125">
        <v>100</v>
      </c>
      <c r="H7" s="157">
        <f t="shared" ref="H7:H12" si="0">F7*G7/1000</f>
        <v>3.6</v>
      </c>
      <c r="I7" s="157">
        <f t="shared" ref="I7:I12" si="1">H7*1.5</f>
        <v>5.4</v>
      </c>
      <c r="J7" s="157">
        <f t="shared" ref="J7:J12" si="2">I7*1.8*1000/86400</f>
        <v>0.1125</v>
      </c>
      <c r="K7" s="162">
        <f>F7*36</f>
        <v>1296</v>
      </c>
      <c r="L7" s="120" t="s">
        <v>53</v>
      </c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">
      <c r="A8" s="29" t="s">
        <v>42</v>
      </c>
      <c r="B8" s="69" t="s">
        <v>58</v>
      </c>
      <c r="C8" s="106">
        <v>9341</v>
      </c>
      <c r="D8" s="104"/>
      <c r="E8" s="105">
        <v>20</v>
      </c>
      <c r="F8" s="88">
        <f>D8*3+E8*2</f>
        <v>40</v>
      </c>
      <c r="G8" s="88">
        <v>100</v>
      </c>
      <c r="H8" s="103">
        <f t="shared" si="0"/>
        <v>4</v>
      </c>
      <c r="I8" s="103">
        <f t="shared" si="1"/>
        <v>6</v>
      </c>
      <c r="J8" s="103">
        <f t="shared" si="2"/>
        <v>0.125</v>
      </c>
      <c r="K8" s="163">
        <f>F8*35</f>
        <v>1400</v>
      </c>
      <c r="L8" s="75" t="s">
        <v>53</v>
      </c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">
      <c r="A9" s="29" t="s">
        <v>52</v>
      </c>
      <c r="B9" s="69" t="s">
        <v>58</v>
      </c>
      <c r="C9" s="106">
        <v>2338</v>
      </c>
      <c r="D9" s="104">
        <v>3</v>
      </c>
      <c r="E9" s="105"/>
      <c r="F9" s="88">
        <f>D9*3+E9*2</f>
        <v>9</v>
      </c>
      <c r="G9" s="88">
        <v>100</v>
      </c>
      <c r="H9" s="103">
        <f t="shared" si="0"/>
        <v>0.9</v>
      </c>
      <c r="I9" s="103">
        <f t="shared" si="1"/>
        <v>1.35</v>
      </c>
      <c r="J9" s="103">
        <f t="shared" si="2"/>
        <v>2.8125000000000001E-2</v>
      </c>
      <c r="K9" s="163">
        <f t="shared" ref="K9:K11" si="3">F9*36</f>
        <v>324</v>
      </c>
      <c r="L9" s="75" t="s">
        <v>53</v>
      </c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">
      <c r="A10" s="29" t="s">
        <v>43</v>
      </c>
      <c r="B10" s="69" t="s">
        <v>58</v>
      </c>
      <c r="C10" s="106">
        <v>23819</v>
      </c>
      <c r="D10" s="104">
        <v>22</v>
      </c>
      <c r="E10" s="105"/>
      <c r="F10" s="88">
        <f>D10*3+E10*2</f>
        <v>66</v>
      </c>
      <c r="G10" s="88">
        <v>100</v>
      </c>
      <c r="H10" s="103">
        <f t="shared" si="0"/>
        <v>6.6</v>
      </c>
      <c r="I10" s="103">
        <f t="shared" si="1"/>
        <v>9.8999999999999986</v>
      </c>
      <c r="J10" s="103">
        <f t="shared" si="2"/>
        <v>0.20624999999999996</v>
      </c>
      <c r="K10" s="163">
        <f t="shared" si="3"/>
        <v>2376</v>
      </c>
      <c r="L10" s="75" t="s">
        <v>53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">
      <c r="A11" s="29" t="s">
        <v>44</v>
      </c>
      <c r="B11" s="69" t="s">
        <v>58</v>
      </c>
      <c r="C11" s="106">
        <v>11739</v>
      </c>
      <c r="D11" s="104">
        <v>11</v>
      </c>
      <c r="E11" s="105"/>
      <c r="F11" s="88">
        <f>D11*3+E11*2</f>
        <v>33</v>
      </c>
      <c r="G11" s="88">
        <v>100</v>
      </c>
      <c r="H11" s="103">
        <f t="shared" si="0"/>
        <v>3.3</v>
      </c>
      <c r="I11" s="103">
        <f t="shared" si="1"/>
        <v>4.9499999999999993</v>
      </c>
      <c r="J11" s="103">
        <f t="shared" si="2"/>
        <v>0.10312499999999998</v>
      </c>
      <c r="K11" s="163">
        <f t="shared" si="3"/>
        <v>1188</v>
      </c>
      <c r="L11" s="75" t="s">
        <v>53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3.5" thickBot="1" x14ac:dyDescent="0.25">
      <c r="A12" s="117" t="s">
        <v>51</v>
      </c>
      <c r="B12" s="128" t="s">
        <v>60</v>
      </c>
      <c r="C12" s="150">
        <v>20428</v>
      </c>
      <c r="D12" s="151"/>
      <c r="E12" s="152"/>
      <c r="F12" s="152">
        <v>77</v>
      </c>
      <c r="G12" s="152">
        <v>80</v>
      </c>
      <c r="H12" s="153">
        <f t="shared" si="0"/>
        <v>6.16</v>
      </c>
      <c r="I12" s="153">
        <f t="shared" si="1"/>
        <v>9.24</v>
      </c>
      <c r="J12" s="153">
        <f t="shared" si="2"/>
        <v>0.1925</v>
      </c>
      <c r="K12" s="164">
        <f>H12*225</f>
        <v>1386</v>
      </c>
      <c r="L12" s="113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3.5" thickTop="1" x14ac:dyDescent="0.2">
      <c r="A13" s="110"/>
      <c r="B13" s="146" t="s">
        <v>59</v>
      </c>
      <c r="C13" s="147">
        <f>SUM(C7:C12)</f>
        <v>81330</v>
      </c>
      <c r="D13" s="146">
        <f>SUM(D7:D12)</f>
        <v>48</v>
      </c>
      <c r="E13" s="146">
        <f>SUM(E7:E12)</f>
        <v>20</v>
      </c>
      <c r="F13" s="148">
        <f>SUM(F7:F11)</f>
        <v>184</v>
      </c>
      <c r="G13" s="146"/>
      <c r="H13" s="149">
        <f>SUM(H7:H12)</f>
        <v>24.56</v>
      </c>
      <c r="I13" s="149">
        <f>SUM(I7:I12)</f>
        <v>36.839999999999996</v>
      </c>
      <c r="J13" s="149">
        <f>SUM(J7:J12)</f>
        <v>0.76749999999999996</v>
      </c>
      <c r="K13" s="165">
        <f>SUM(K7:K12)</f>
        <v>7970</v>
      </c>
      <c r="L13" s="110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">
      <c r="A14" s="44"/>
      <c r="B14" s="71"/>
      <c r="C14" s="102"/>
      <c r="D14" s="71"/>
      <c r="E14" s="71"/>
      <c r="F14" s="71"/>
      <c r="G14" s="71"/>
      <c r="H14" s="94"/>
      <c r="I14" s="94"/>
      <c r="J14" s="94"/>
      <c r="K14" s="44"/>
      <c r="L14" s="44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">
      <c r="A15" s="139" t="s">
        <v>61</v>
      </c>
      <c r="B15" s="139"/>
      <c r="C15" s="102"/>
      <c r="D15" s="71"/>
      <c r="E15" s="71"/>
      <c r="F15" s="71"/>
      <c r="G15" s="71"/>
      <c r="H15" s="94"/>
      <c r="I15" s="94"/>
      <c r="J15" s="94"/>
      <c r="K15" s="44"/>
      <c r="L15" s="44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">
      <c r="A16" s="31"/>
      <c r="B16" s="31"/>
      <c r="C16" s="32"/>
      <c r="D16" s="31"/>
      <c r="E16" s="31"/>
      <c r="F16" s="31"/>
      <c r="G16" s="31"/>
      <c r="H16" s="33"/>
      <c r="I16" s="33"/>
      <c r="J16" s="33"/>
      <c r="K16" s="31"/>
      <c r="L16" s="31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3.5" thickBot="1" x14ac:dyDescent="0.25">
      <c r="A17" s="20" t="s">
        <v>0</v>
      </c>
      <c r="B17" s="20" t="s">
        <v>14</v>
      </c>
      <c r="C17" s="21" t="s">
        <v>26</v>
      </c>
      <c r="D17" s="112" t="s">
        <v>1</v>
      </c>
      <c r="E17" s="112" t="s">
        <v>3</v>
      </c>
      <c r="F17" s="112" t="s">
        <v>2</v>
      </c>
      <c r="G17" s="112" t="s">
        <v>24</v>
      </c>
      <c r="H17" s="112" t="s">
        <v>27</v>
      </c>
      <c r="I17" s="112" t="s">
        <v>28</v>
      </c>
      <c r="J17" s="112" t="s">
        <v>25</v>
      </c>
      <c r="K17" s="112" t="s">
        <v>29</v>
      </c>
      <c r="L17" s="15" t="s">
        <v>45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3.5" thickTop="1" x14ac:dyDescent="0.2">
      <c r="A18" s="9" t="s">
        <v>46</v>
      </c>
      <c r="B18" s="142"/>
      <c r="C18" s="13"/>
      <c r="D18" s="11"/>
      <c r="E18" s="11"/>
      <c r="F18" s="93">
        <v>268</v>
      </c>
      <c r="G18" s="18">
        <v>100</v>
      </c>
      <c r="H18" s="52">
        <f>F18*G18/1000</f>
        <v>26.8</v>
      </c>
      <c r="I18" s="52">
        <f>H18*1.5</f>
        <v>40.200000000000003</v>
      </c>
      <c r="J18" s="52">
        <f>I18*1.8*1000/86400</f>
        <v>0.83750000000000013</v>
      </c>
      <c r="K18" s="161">
        <f>H18*365</f>
        <v>9782</v>
      </c>
      <c r="L18" s="119" t="s">
        <v>53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3.5" thickBot="1" x14ac:dyDescent="0.25">
      <c r="A19" s="28" t="s">
        <v>47</v>
      </c>
      <c r="B19" s="141" t="s">
        <v>63</v>
      </c>
      <c r="C19" s="97">
        <f>C13</f>
        <v>81330</v>
      </c>
      <c r="D19" s="97">
        <f>D13</f>
        <v>48</v>
      </c>
      <c r="E19" s="97">
        <f>E13</f>
        <v>20</v>
      </c>
      <c r="F19" s="97">
        <f>F13</f>
        <v>184</v>
      </c>
      <c r="G19" s="97">
        <v>100</v>
      </c>
      <c r="H19" s="98">
        <f>H13</f>
        <v>24.56</v>
      </c>
      <c r="I19" s="98">
        <f>I13</f>
        <v>36.839999999999996</v>
      </c>
      <c r="J19" s="98">
        <f>J13</f>
        <v>0.76749999999999996</v>
      </c>
      <c r="K19" s="97">
        <f>K13</f>
        <v>7970</v>
      </c>
      <c r="L19" s="15" t="s">
        <v>53</v>
      </c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3.5" thickTop="1" x14ac:dyDescent="0.2">
      <c r="A20" s="10" t="s">
        <v>48</v>
      </c>
      <c r="B20" s="12"/>
      <c r="C20" s="19"/>
      <c r="D20" s="12"/>
      <c r="E20" s="12"/>
      <c r="F20" s="99">
        <f>SUM(F18:F19)</f>
        <v>452</v>
      </c>
      <c r="G20" s="100"/>
      <c r="H20" s="101">
        <f>SUM(H18:H19)</f>
        <v>51.36</v>
      </c>
      <c r="I20" s="101">
        <f>SUM(I18:I19)</f>
        <v>77.039999999999992</v>
      </c>
      <c r="J20" s="101">
        <f>SUM(J18:J19)</f>
        <v>1.605</v>
      </c>
      <c r="K20" s="99">
        <f>SUM(K18:K19)</f>
        <v>17752</v>
      </c>
      <c r="L20" s="12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">
      <c r="A21" s="39"/>
      <c r="B21" s="44"/>
      <c r="C21" s="41"/>
      <c r="D21" s="44"/>
      <c r="E21" s="44"/>
      <c r="F21" s="44"/>
      <c r="G21" s="44"/>
      <c r="H21" s="55"/>
      <c r="I21" s="55"/>
      <c r="J21" s="55"/>
      <c r="K21" s="56"/>
      <c r="L21" s="38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">
      <c r="A22" s="39"/>
      <c r="B22" s="44"/>
      <c r="C22" s="41"/>
      <c r="D22" s="44"/>
      <c r="E22" s="44"/>
      <c r="F22" s="44"/>
      <c r="G22" s="44"/>
      <c r="H22" s="55"/>
      <c r="I22" s="55"/>
      <c r="J22" s="55"/>
      <c r="K22" s="56"/>
      <c r="L22" s="38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">
      <c r="A23" s="39"/>
      <c r="B23" s="44"/>
      <c r="C23" s="41"/>
      <c r="D23" s="44"/>
      <c r="E23" s="44"/>
      <c r="F23" s="44"/>
      <c r="G23" s="44"/>
      <c r="H23" s="55"/>
      <c r="I23" s="55"/>
      <c r="J23" s="55"/>
      <c r="K23" s="56"/>
      <c r="L23" s="38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">
      <c r="A24" s="39"/>
      <c r="B24" s="44"/>
      <c r="C24" s="41"/>
      <c r="D24" s="44"/>
      <c r="E24" s="44"/>
      <c r="F24" s="44"/>
      <c r="G24" s="44"/>
      <c r="H24" s="55"/>
      <c r="I24" s="55"/>
      <c r="J24" s="55"/>
      <c r="K24" s="56"/>
      <c r="L24" s="38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">
      <c r="A25" s="39"/>
      <c r="B25" s="44"/>
      <c r="C25" s="41"/>
      <c r="D25" s="44"/>
      <c r="E25" s="44"/>
      <c r="F25" s="44"/>
      <c r="G25" s="44"/>
      <c r="H25" s="55"/>
      <c r="I25" s="55"/>
      <c r="J25" s="55"/>
      <c r="K25" s="56"/>
      <c r="L25" s="38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">
      <c r="A26" s="39"/>
      <c r="B26" s="44"/>
      <c r="C26" s="41"/>
      <c r="D26" s="44"/>
      <c r="E26" s="44"/>
      <c r="F26" s="44"/>
      <c r="G26" s="44"/>
      <c r="H26" s="55"/>
      <c r="I26" s="55"/>
      <c r="J26" s="55"/>
      <c r="K26" s="56"/>
      <c r="L26" s="38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">
      <c r="A27" s="39"/>
      <c r="B27" s="44"/>
      <c r="C27" s="41"/>
      <c r="D27" s="44"/>
      <c r="E27" s="44"/>
      <c r="F27" s="44"/>
      <c r="G27" s="44"/>
      <c r="H27" s="55"/>
      <c r="I27" s="55"/>
      <c r="J27" s="55"/>
      <c r="K27" s="56"/>
      <c r="L27" s="38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">
      <c r="A28" s="39"/>
      <c r="B28" s="40"/>
      <c r="C28" s="41"/>
      <c r="D28" s="40"/>
      <c r="E28" s="40"/>
      <c r="F28" s="40"/>
      <c r="G28" s="40"/>
      <c r="H28" s="42"/>
      <c r="I28" s="42"/>
      <c r="J28" s="42"/>
      <c r="K28" s="43"/>
      <c r="L28" s="38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">
      <c r="A29" s="39"/>
      <c r="B29" s="40"/>
      <c r="C29" s="41"/>
      <c r="D29" s="40"/>
      <c r="E29" s="40"/>
      <c r="F29" s="40"/>
      <c r="G29" s="40"/>
      <c r="H29" s="42"/>
      <c r="I29" s="42"/>
      <c r="J29" s="42"/>
      <c r="K29" s="43"/>
      <c r="L29" s="38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">
      <c r="A30" s="39"/>
      <c r="B30" s="44"/>
      <c r="C30" s="41"/>
      <c r="D30" s="44"/>
      <c r="E30" s="44"/>
      <c r="F30" s="44"/>
      <c r="G30" s="44"/>
      <c r="H30" s="55"/>
      <c r="I30" s="55"/>
      <c r="J30" s="55"/>
      <c r="K30" s="56"/>
      <c r="L30" s="38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6" customFormat="1" ht="13.5" thickBot="1" x14ac:dyDescent="0.25">
      <c r="A31" s="39"/>
      <c r="B31" s="44"/>
      <c r="C31" s="41"/>
      <c r="D31" s="44"/>
      <c r="E31" s="44"/>
      <c r="F31" s="44"/>
      <c r="G31" s="44"/>
      <c r="H31" s="55"/>
      <c r="I31" s="55"/>
      <c r="J31" s="55"/>
      <c r="K31" s="56"/>
      <c r="L31" s="38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5" customFormat="1" x14ac:dyDescent="0.2">
      <c r="A32" s="39"/>
      <c r="B32" s="44"/>
      <c r="C32" s="41"/>
      <c r="D32" s="44"/>
      <c r="E32" s="44"/>
      <c r="F32" s="44"/>
      <c r="G32" s="44"/>
      <c r="H32" s="55"/>
      <c r="I32" s="55"/>
      <c r="J32" s="55"/>
      <c r="K32" s="56"/>
      <c r="L32" s="38"/>
    </row>
    <row r="33" spans="1:22" s="5" customFormat="1" x14ac:dyDescent="0.2">
      <c r="A33" s="39"/>
      <c r="B33" s="44"/>
      <c r="C33" s="41"/>
      <c r="D33" s="44"/>
      <c r="E33" s="44"/>
      <c r="F33" s="44"/>
      <c r="G33" s="44"/>
      <c r="H33" s="55"/>
      <c r="I33" s="55"/>
      <c r="J33" s="55"/>
      <c r="K33" s="56"/>
      <c r="L33" s="38"/>
    </row>
    <row r="34" spans="1:22" s="5" customFormat="1" x14ac:dyDescent="0.2">
      <c r="A34" s="39"/>
      <c r="B34" s="44"/>
      <c r="C34" s="41"/>
      <c r="D34" s="44"/>
      <c r="E34" s="44"/>
      <c r="F34" s="44"/>
      <c r="G34" s="44"/>
      <c r="H34" s="55"/>
      <c r="I34" s="55"/>
      <c r="J34" s="55"/>
      <c r="K34" s="56"/>
      <c r="L34" s="38"/>
    </row>
    <row r="35" spans="1:22" s="5" customFormat="1" x14ac:dyDescent="0.2">
      <c r="A35" s="39"/>
      <c r="B35" s="44"/>
      <c r="C35" s="41"/>
      <c r="D35" s="44"/>
      <c r="E35" s="44"/>
      <c r="F35" s="44"/>
      <c r="G35" s="44"/>
      <c r="H35" s="55"/>
      <c r="I35" s="55"/>
      <c r="J35" s="55"/>
      <c r="K35" s="56"/>
      <c r="L35" s="38"/>
    </row>
    <row r="36" spans="1:22" s="5" customFormat="1" x14ac:dyDescent="0.2">
      <c r="A36" s="39"/>
      <c r="B36" s="44"/>
      <c r="C36" s="41"/>
      <c r="D36" s="44"/>
      <c r="E36" s="44"/>
      <c r="F36" s="44"/>
      <c r="G36" s="44"/>
      <c r="H36" s="55"/>
      <c r="I36" s="55"/>
      <c r="J36" s="55"/>
      <c r="K36" s="56"/>
      <c r="L36" s="38"/>
    </row>
    <row r="37" spans="1:22" s="5" customFormat="1" x14ac:dyDescent="0.2">
      <c r="A37" s="39"/>
      <c r="B37" s="40"/>
      <c r="C37" s="41"/>
      <c r="D37" s="40"/>
      <c r="E37" s="40"/>
      <c r="F37" s="40"/>
      <c r="G37" s="40"/>
      <c r="H37" s="42"/>
      <c r="I37" s="42"/>
      <c r="J37" s="42"/>
      <c r="K37" s="43"/>
      <c r="L37" s="38"/>
    </row>
    <row r="38" spans="1:22" s="5" customFormat="1" x14ac:dyDescent="0.2">
      <c r="A38" s="39"/>
      <c r="B38" s="40"/>
      <c r="C38" s="41"/>
      <c r="D38" s="40"/>
      <c r="E38" s="40"/>
      <c r="F38" s="40"/>
      <c r="G38" s="40"/>
      <c r="H38" s="42"/>
      <c r="I38" s="42"/>
      <c r="J38" s="42"/>
      <c r="K38" s="43"/>
      <c r="L38" s="38"/>
    </row>
    <row r="39" spans="1:22" s="5" customFormat="1" x14ac:dyDescent="0.2">
      <c r="A39" s="39"/>
      <c r="B39" s="44"/>
      <c r="C39" s="45"/>
      <c r="D39" s="40"/>
      <c r="E39" s="40"/>
      <c r="F39" s="40"/>
      <c r="G39" s="44"/>
      <c r="H39" s="42"/>
      <c r="I39" s="42"/>
      <c r="J39" s="42"/>
      <c r="K39" s="43"/>
      <c r="L39" s="38"/>
    </row>
    <row r="40" spans="1:22" s="5" customFormat="1" x14ac:dyDescent="0.2">
      <c r="A40" s="39"/>
      <c r="B40" s="44"/>
      <c r="C40" s="45"/>
      <c r="D40" s="40"/>
      <c r="E40" s="40"/>
      <c r="F40" s="40"/>
      <c r="G40" s="44"/>
      <c r="H40" s="42"/>
      <c r="I40" s="42"/>
      <c r="J40" s="42"/>
      <c r="K40" s="43"/>
      <c r="L40" s="38"/>
    </row>
    <row r="41" spans="1:22" x14ac:dyDescent="0.2">
      <c r="A41" s="40"/>
      <c r="B41" s="57"/>
      <c r="C41" s="58"/>
      <c r="D41" s="40"/>
      <c r="E41" s="40"/>
      <c r="F41" s="40"/>
      <c r="G41" s="40"/>
      <c r="H41" s="40"/>
      <c r="I41" s="42"/>
      <c r="J41" s="42"/>
      <c r="K41" s="43"/>
      <c r="L41" s="37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44"/>
      <c r="B42" s="44"/>
      <c r="C42" s="58"/>
      <c r="D42" s="44"/>
      <c r="E42" s="44"/>
      <c r="F42" s="44"/>
      <c r="G42" s="44"/>
      <c r="H42" s="44"/>
      <c r="I42" s="55"/>
      <c r="J42" s="44"/>
      <c r="K42" s="44"/>
      <c r="L42" s="44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59"/>
      <c r="B43" s="59"/>
      <c r="C43" s="59"/>
      <c r="D43" s="59"/>
      <c r="E43" s="60"/>
      <c r="F43" s="60"/>
      <c r="G43" s="44"/>
      <c r="H43" s="44"/>
      <c r="I43" s="44"/>
      <c r="J43" s="44"/>
      <c r="K43" s="44"/>
      <c r="L43" s="44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44"/>
      <c r="B44" s="44"/>
      <c r="C44" s="58"/>
      <c r="D44" s="44"/>
      <c r="E44" s="44"/>
      <c r="F44" s="44"/>
      <c r="G44" s="44"/>
      <c r="H44" s="44"/>
      <c r="I44" s="44"/>
      <c r="J44" s="44"/>
      <c r="K44" s="44"/>
      <c r="L44" s="44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">
      <c r="A45" s="35"/>
      <c r="B45" s="35"/>
      <c r="C45" s="36"/>
      <c r="D45" s="36"/>
      <c r="E45" s="36"/>
      <c r="F45" s="36"/>
      <c r="G45" s="37"/>
      <c r="H45" s="37"/>
      <c r="I45" s="37"/>
      <c r="J45" s="37"/>
      <c r="K45" s="37"/>
      <c r="L45" s="38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">
      <c r="A46" s="39"/>
      <c r="B46" s="44"/>
      <c r="C46" s="41"/>
      <c r="D46" s="44"/>
      <c r="E46" s="44"/>
      <c r="F46" s="44"/>
      <c r="G46" s="44"/>
      <c r="H46" s="55"/>
      <c r="I46" s="55"/>
      <c r="J46" s="55"/>
      <c r="K46" s="56"/>
      <c r="L46" s="38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">
      <c r="A47" s="39"/>
      <c r="B47" s="44"/>
      <c r="C47" s="41"/>
      <c r="D47" s="44"/>
      <c r="E47" s="44"/>
      <c r="F47" s="44"/>
      <c r="G47" s="44"/>
      <c r="H47" s="55"/>
      <c r="I47" s="55"/>
      <c r="J47" s="55"/>
      <c r="K47" s="56"/>
      <c r="L47" s="38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5.95" customHeight="1" x14ac:dyDescent="0.2">
      <c r="A48" s="61"/>
      <c r="B48" s="40"/>
      <c r="C48" s="58"/>
      <c r="D48" s="40"/>
      <c r="E48" s="40"/>
      <c r="F48" s="40"/>
      <c r="G48" s="40"/>
      <c r="H48" s="42"/>
      <c r="I48" s="40"/>
      <c r="J48" s="42"/>
      <c r="K48" s="43"/>
      <c r="L48" s="40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x14ac:dyDescent="0.2">
      <c r="B49" s="1"/>
      <c r="C49" s="1"/>
      <c r="D49" s="1"/>
      <c r="E49" s="1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2:22" x14ac:dyDescent="0.2">
      <c r="B50" s="1"/>
      <c r="C50" s="1"/>
      <c r="D50" s="1"/>
      <c r="E50" s="1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x14ac:dyDescent="0.2">
      <c r="B51" s="1"/>
      <c r="C51" s="1"/>
      <c r="D51" s="1"/>
      <c r="E51" s="1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x14ac:dyDescent="0.2">
      <c r="B52" s="1"/>
      <c r="C52" s="1"/>
      <c r="D52" s="1"/>
      <c r="E52" s="1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x14ac:dyDescent="0.2">
      <c r="B53" s="1"/>
      <c r="C53" s="1"/>
      <c r="D53" s="1"/>
      <c r="E53" s="1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x14ac:dyDescent="0.2">
      <c r="B54" s="1"/>
      <c r="C54" s="1"/>
      <c r="D54" s="1"/>
      <c r="E54" s="1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x14ac:dyDescent="0.2">
      <c r="B55" s="1"/>
      <c r="C55" s="1"/>
      <c r="D55" s="1"/>
      <c r="E55" s="1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x14ac:dyDescent="0.2">
      <c r="B56" s="1"/>
      <c r="C56" s="1"/>
      <c r="D56" s="1"/>
      <c r="E56" s="1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x14ac:dyDescent="0.2">
      <c r="B57" s="1"/>
      <c r="C57" s="1"/>
      <c r="D57" s="1"/>
      <c r="E57" s="1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2:22" x14ac:dyDescent="0.2">
      <c r="B58" s="1"/>
      <c r="C58" s="1"/>
      <c r="D58" s="1"/>
      <c r="E58" s="1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2" x14ac:dyDescent="0.2"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x14ac:dyDescent="0.2"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x14ac:dyDescent="0.2"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x14ac:dyDescent="0.2"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2:22" x14ac:dyDescent="0.2"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x14ac:dyDescent="0.2"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3:22" x14ac:dyDescent="0.2"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3:22" x14ac:dyDescent="0.2"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3:22" x14ac:dyDescent="0.2"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3:22" x14ac:dyDescent="0.2"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3:22" x14ac:dyDescent="0.2"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3:22" x14ac:dyDescent="0.2"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3:22" x14ac:dyDescent="0.2"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3:22" x14ac:dyDescent="0.2"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3:22" x14ac:dyDescent="0.2"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3:22" x14ac:dyDescent="0.2"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3:22" x14ac:dyDescent="0.2"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3:22" x14ac:dyDescent="0.2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3:22" x14ac:dyDescent="0.2"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3:22" x14ac:dyDescent="0.2"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3:22" x14ac:dyDescent="0.2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3:22" x14ac:dyDescent="0.2"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3:22" x14ac:dyDescent="0.2"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3:22" x14ac:dyDescent="0.2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3:22" x14ac:dyDescent="0.2"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3:22" x14ac:dyDescent="0.2"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3:22" x14ac:dyDescent="0.2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3:22" x14ac:dyDescent="0.2"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3:22" x14ac:dyDescent="0.2"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3:22" x14ac:dyDescent="0.2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3:22" x14ac:dyDescent="0.2"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3:22" x14ac:dyDescent="0.2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3:22" x14ac:dyDescent="0.2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3:22" x14ac:dyDescent="0.2"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3:22" x14ac:dyDescent="0.2"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3:22" x14ac:dyDescent="0.2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3:22" x14ac:dyDescent="0.2"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3:22" x14ac:dyDescent="0.2"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3:22" x14ac:dyDescent="0.2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3:22" x14ac:dyDescent="0.2"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3:22" x14ac:dyDescent="0.2"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3:22" x14ac:dyDescent="0.2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3:22" x14ac:dyDescent="0.2"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3:22" x14ac:dyDescent="0.2"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3:22" x14ac:dyDescent="0.2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3:22" x14ac:dyDescent="0.2"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3:22" x14ac:dyDescent="0.2"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3:22" x14ac:dyDescent="0.2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3:22" x14ac:dyDescent="0.2"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3:22" x14ac:dyDescent="0.2"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3:22" x14ac:dyDescent="0.2"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3:22" x14ac:dyDescent="0.2"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3:22" x14ac:dyDescent="0.2"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3:22" x14ac:dyDescent="0.2"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3:22" x14ac:dyDescent="0.2"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3:22" x14ac:dyDescent="0.2"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3:22" x14ac:dyDescent="0.2"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3:22" x14ac:dyDescent="0.2"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3:22" x14ac:dyDescent="0.2"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3:22" x14ac:dyDescent="0.2"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3:22" x14ac:dyDescent="0.2"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3:22" x14ac:dyDescent="0.2"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3:22" x14ac:dyDescent="0.2"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3:22" x14ac:dyDescent="0.2"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3:22" x14ac:dyDescent="0.2"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3:22" x14ac:dyDescent="0.2"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3:22" x14ac:dyDescent="0.2"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3:22" x14ac:dyDescent="0.2"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3:22" x14ac:dyDescent="0.2"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3:22" x14ac:dyDescent="0.2"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3:22" x14ac:dyDescent="0.2">
      <c r="M129" s="5"/>
      <c r="N129" s="5"/>
      <c r="O129" s="5"/>
      <c r="P129" s="5"/>
      <c r="Q129" s="5"/>
      <c r="R129" s="5"/>
      <c r="S129" s="5"/>
      <c r="T129" s="5"/>
      <c r="U129" s="5"/>
      <c r="V129" s="5"/>
    </row>
  </sheetData>
  <phoneticPr fontId="0" type="noConversion"/>
  <printOptions horizontalCentered="1"/>
  <pageMargins left="0.78740157480314965" right="0.39370078740157483" top="0.78740157480314965" bottom="0.59055118110236227" header="0.51181102362204722" footer="0.51181102362204722"/>
  <pageSetup paperSize="9"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zoomScaleNormal="100" workbookViewId="0">
      <selection activeCell="M1" sqref="M1"/>
    </sheetView>
  </sheetViews>
  <sheetFormatPr defaultRowHeight="12.75" x14ac:dyDescent="0.2"/>
  <cols>
    <col min="1" max="1" width="8.7109375" customWidth="1"/>
    <col min="2" max="2" width="28.7109375" customWidth="1"/>
    <col min="3" max="3" width="11.85546875" customWidth="1"/>
    <col min="4" max="4" width="13.140625" customWidth="1"/>
    <col min="5" max="5" width="5" customWidth="1"/>
    <col min="6" max="6" width="9.7109375" customWidth="1"/>
    <col min="7" max="7" width="9.5703125" customWidth="1"/>
    <col min="8" max="8" width="10.85546875" customWidth="1"/>
    <col min="9" max="9" width="10.28515625" customWidth="1"/>
    <col min="10" max="10" width="9.5703125" bestFit="1" customWidth="1"/>
    <col min="11" max="11" width="9.7109375" customWidth="1"/>
    <col min="12" max="12" width="10.85546875" customWidth="1"/>
    <col min="13" max="13" width="20.85546875" customWidth="1"/>
  </cols>
  <sheetData>
    <row r="1" spans="1:22" x14ac:dyDescent="0.2">
      <c r="A1" s="22" t="s">
        <v>57</v>
      </c>
      <c r="B1" s="22"/>
      <c r="C1" s="22"/>
      <c r="D1" s="22"/>
      <c r="E1" s="22"/>
      <c r="F1" s="22" t="s">
        <v>4</v>
      </c>
      <c r="G1" s="22"/>
      <c r="H1" s="22"/>
      <c r="I1" s="22"/>
      <c r="J1" s="23"/>
      <c r="K1" s="22"/>
      <c r="M1" s="209" t="s">
        <v>109</v>
      </c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4"/>
      <c r="L2" s="23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A3" s="25" t="s">
        <v>7</v>
      </c>
      <c r="B3" s="25"/>
      <c r="C3" s="25"/>
      <c r="D3" s="25"/>
      <c r="E3" s="22"/>
      <c r="F3" s="22"/>
      <c r="G3" s="2"/>
      <c r="H3" s="3" t="s">
        <v>23</v>
      </c>
      <c r="I3" s="3"/>
      <c r="K3" t="s">
        <v>20</v>
      </c>
      <c r="N3" s="5"/>
      <c r="O3" s="5"/>
      <c r="P3" s="5"/>
      <c r="Q3" s="5"/>
      <c r="R3" s="5"/>
      <c r="S3" s="5"/>
      <c r="T3" s="5"/>
      <c r="U3" s="5"/>
      <c r="V3" s="5"/>
    </row>
    <row r="4" spans="1:22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">
      <c r="A5" s="46" t="s">
        <v>0</v>
      </c>
      <c r="B5" s="46" t="s">
        <v>14</v>
      </c>
      <c r="C5" s="47" t="s">
        <v>26</v>
      </c>
      <c r="D5" s="47" t="s">
        <v>1</v>
      </c>
      <c r="E5" s="47" t="s">
        <v>3</v>
      </c>
      <c r="F5" s="47" t="s">
        <v>2</v>
      </c>
      <c r="G5" s="49" t="s">
        <v>15</v>
      </c>
      <c r="H5" s="50" t="s">
        <v>8</v>
      </c>
      <c r="I5" s="50" t="s">
        <v>9</v>
      </c>
      <c r="J5" s="50" t="s">
        <v>10</v>
      </c>
      <c r="K5" s="50" t="s">
        <v>12</v>
      </c>
      <c r="L5" s="50" t="s">
        <v>11</v>
      </c>
      <c r="M5" s="51" t="s">
        <v>16</v>
      </c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">
      <c r="A6" s="30" t="s">
        <v>41</v>
      </c>
      <c r="B6" s="69" t="s">
        <v>58</v>
      </c>
      <c r="C6" s="70">
        <v>13665</v>
      </c>
      <c r="D6" s="89">
        <v>12</v>
      </c>
      <c r="E6" s="18"/>
      <c r="F6" s="88">
        <f>D6*3+E6*2</f>
        <v>36</v>
      </c>
      <c r="G6" s="88">
        <f>D6*120</f>
        <v>1440</v>
      </c>
      <c r="H6" s="122">
        <v>163</v>
      </c>
      <c r="I6" s="122">
        <v>0.35</v>
      </c>
      <c r="J6" s="16">
        <f t="shared" ref="J6:J11" si="0">C6*I6/10000</f>
        <v>0.47827500000000001</v>
      </c>
      <c r="K6" s="16">
        <f t="shared" ref="K6:K11" si="1">H6*J6</f>
        <v>77.958825000000004</v>
      </c>
      <c r="L6" s="52">
        <f t="shared" ref="L6:L11" si="2">G6*0.9*15/1000</f>
        <v>19.440000000000001</v>
      </c>
      <c r="M6" s="51"/>
      <c r="N6" s="5"/>
      <c r="O6" s="5"/>
      <c r="P6" s="5"/>
      <c r="Q6" s="5"/>
      <c r="R6" s="5"/>
      <c r="S6" s="5"/>
      <c r="T6" s="5"/>
      <c r="U6" s="5"/>
      <c r="V6" s="5"/>
    </row>
    <row r="7" spans="1:22" ht="15.75" x14ac:dyDescent="0.2">
      <c r="A7" s="29" t="s">
        <v>42</v>
      </c>
      <c r="B7" s="69" t="s">
        <v>58</v>
      </c>
      <c r="C7" s="70">
        <v>9341</v>
      </c>
      <c r="D7" s="90"/>
      <c r="E7" s="75">
        <v>20</v>
      </c>
      <c r="F7" s="88">
        <f>D7*3+E7*2</f>
        <v>40</v>
      </c>
      <c r="G7" s="122">
        <v>392</v>
      </c>
      <c r="H7" s="122">
        <v>163</v>
      </c>
      <c r="I7" s="122">
        <v>0.35</v>
      </c>
      <c r="J7" s="16">
        <f t="shared" si="0"/>
        <v>0.32693499999999998</v>
      </c>
      <c r="K7" s="16">
        <f t="shared" si="1"/>
        <v>53.290404999999993</v>
      </c>
      <c r="L7" s="52">
        <f t="shared" si="2"/>
        <v>5.2919999999999998</v>
      </c>
      <c r="M7" s="51"/>
      <c r="N7" s="5"/>
      <c r="O7" s="5"/>
      <c r="P7" s="5"/>
      <c r="Q7" s="5"/>
      <c r="R7" s="5"/>
      <c r="S7" s="5"/>
      <c r="T7" s="5"/>
      <c r="U7" s="5"/>
      <c r="V7" s="5"/>
    </row>
    <row r="8" spans="1:22" ht="15.75" x14ac:dyDescent="0.2">
      <c r="A8" s="29" t="s">
        <v>52</v>
      </c>
      <c r="B8" s="69" t="s">
        <v>58</v>
      </c>
      <c r="C8" s="70">
        <v>2338</v>
      </c>
      <c r="D8" s="90">
        <v>3</v>
      </c>
      <c r="E8" s="75"/>
      <c r="F8" s="88">
        <f>D8*3+E8*2</f>
        <v>9</v>
      </c>
      <c r="G8" s="122">
        <f t="shared" ref="G8:G10" si="3">D8*120</f>
        <v>360</v>
      </c>
      <c r="H8" s="122">
        <v>163</v>
      </c>
      <c r="I8" s="122">
        <v>0.35</v>
      </c>
      <c r="J8" s="16">
        <f t="shared" si="0"/>
        <v>8.183E-2</v>
      </c>
      <c r="K8" s="16">
        <f t="shared" si="1"/>
        <v>13.338290000000001</v>
      </c>
      <c r="L8" s="52">
        <f t="shared" si="2"/>
        <v>4.8600000000000003</v>
      </c>
      <c r="M8" s="51"/>
      <c r="N8" s="5"/>
      <c r="O8" s="5"/>
      <c r="P8" s="5"/>
      <c r="Q8" s="5"/>
      <c r="R8" s="5"/>
      <c r="S8" s="5"/>
      <c r="T8" s="5"/>
      <c r="U8" s="5"/>
      <c r="V8" s="5"/>
    </row>
    <row r="9" spans="1:22" x14ac:dyDescent="0.2">
      <c r="A9" s="29" t="s">
        <v>43</v>
      </c>
      <c r="B9" s="69" t="s">
        <v>58</v>
      </c>
      <c r="C9" s="239">
        <v>23819</v>
      </c>
      <c r="D9" s="90">
        <v>22</v>
      </c>
      <c r="E9" s="75"/>
      <c r="F9" s="88">
        <f>D9*3+E9*2</f>
        <v>66</v>
      </c>
      <c r="G9" s="122">
        <f t="shared" si="3"/>
        <v>2640</v>
      </c>
      <c r="H9" s="122">
        <v>163</v>
      </c>
      <c r="I9" s="122">
        <v>0.35</v>
      </c>
      <c r="J9" s="16">
        <f t="shared" si="0"/>
        <v>0.83366499999999999</v>
      </c>
      <c r="K9" s="16">
        <f t="shared" si="1"/>
        <v>135.887395</v>
      </c>
      <c r="L9" s="52">
        <f t="shared" si="2"/>
        <v>35.64</v>
      </c>
      <c r="M9" s="73"/>
      <c r="N9" s="5"/>
      <c r="O9" s="5"/>
      <c r="P9" s="5"/>
      <c r="Q9" s="5"/>
      <c r="R9" s="5"/>
      <c r="S9" s="5"/>
      <c r="T9" s="5"/>
      <c r="U9" s="5"/>
      <c r="V9" s="5"/>
    </row>
    <row r="10" spans="1:22" ht="15.75" x14ac:dyDescent="0.2">
      <c r="A10" s="29" t="s">
        <v>44</v>
      </c>
      <c r="B10" s="69" t="s">
        <v>58</v>
      </c>
      <c r="C10" s="70">
        <v>11739</v>
      </c>
      <c r="D10" s="90">
        <v>11</v>
      </c>
      <c r="E10" s="75"/>
      <c r="F10" s="88">
        <f>D10*3+E10*2</f>
        <v>33</v>
      </c>
      <c r="G10" s="122">
        <f t="shared" si="3"/>
        <v>1320</v>
      </c>
      <c r="H10" s="122">
        <v>163</v>
      </c>
      <c r="I10" s="122">
        <v>0.35</v>
      </c>
      <c r="J10" s="16">
        <f t="shared" si="0"/>
        <v>0.41086499999999998</v>
      </c>
      <c r="K10" s="16">
        <f t="shared" si="1"/>
        <v>66.970995000000002</v>
      </c>
      <c r="L10" s="52">
        <f t="shared" si="2"/>
        <v>17.82</v>
      </c>
      <c r="M10" s="73"/>
      <c r="N10" s="5"/>
      <c r="O10" s="5"/>
      <c r="P10" s="5"/>
      <c r="Q10" s="5"/>
      <c r="R10" s="5"/>
      <c r="S10" s="5"/>
      <c r="T10" s="5"/>
      <c r="U10" s="5"/>
      <c r="V10" s="5"/>
    </row>
    <row r="11" spans="1:22" ht="16.5" thickBot="1" x14ac:dyDescent="0.25">
      <c r="A11" s="117" t="s">
        <v>51</v>
      </c>
      <c r="B11" s="128" t="s">
        <v>55</v>
      </c>
      <c r="C11" s="129">
        <v>20428</v>
      </c>
      <c r="D11" s="130"/>
      <c r="E11" s="113"/>
      <c r="F11" s="113"/>
      <c r="G11" s="113">
        <v>7000</v>
      </c>
      <c r="H11" s="177">
        <v>163</v>
      </c>
      <c r="I11" s="134">
        <v>0.35</v>
      </c>
      <c r="J11" s="131">
        <f t="shared" si="0"/>
        <v>0.71497999999999995</v>
      </c>
      <c r="K11" s="131">
        <f t="shared" si="1"/>
        <v>116.54173999999999</v>
      </c>
      <c r="L11" s="134">
        <f t="shared" si="2"/>
        <v>94.5</v>
      </c>
      <c r="M11" s="178"/>
      <c r="N11" s="5"/>
      <c r="O11" s="5"/>
      <c r="P11" s="5"/>
      <c r="Q11" s="5"/>
      <c r="R11" s="5"/>
      <c r="S11" s="5"/>
      <c r="T11" s="5"/>
      <c r="U11" s="5"/>
      <c r="V11" s="5"/>
    </row>
    <row r="12" spans="1:22" ht="17.25" thickTop="1" thickBot="1" x14ac:dyDescent="0.25">
      <c r="A12" s="167"/>
      <c r="B12" s="168" t="s">
        <v>48</v>
      </c>
      <c r="C12" s="169">
        <f>SUM(C6:C11)</f>
        <v>81330</v>
      </c>
      <c r="D12" s="170">
        <f>SUM(D6:D11)</f>
        <v>48</v>
      </c>
      <c r="E12" s="171">
        <f>SUM(E7:E11)</f>
        <v>20</v>
      </c>
      <c r="F12" s="171">
        <f>SUM(F6:F11)</f>
        <v>184</v>
      </c>
      <c r="G12" s="172"/>
      <c r="H12" s="173"/>
      <c r="I12" s="173"/>
      <c r="J12" s="174">
        <f>SUM(J6:J11)</f>
        <v>2.8465499999999997</v>
      </c>
      <c r="K12" s="174">
        <f>SUM(K6:K11)</f>
        <v>463.98765000000003</v>
      </c>
      <c r="L12" s="175">
        <f>SUM(L6:L11)</f>
        <v>177.55199999999999</v>
      </c>
      <c r="M12" s="176"/>
      <c r="N12" s="5"/>
      <c r="O12" s="5"/>
      <c r="P12" s="5"/>
      <c r="Q12" s="5"/>
      <c r="R12" s="5"/>
      <c r="S12" s="5"/>
      <c r="T12" s="5"/>
      <c r="U12" s="5"/>
      <c r="V12" s="5"/>
    </row>
    <row r="13" spans="1:22" ht="16.5" thickTop="1" x14ac:dyDescent="0.2">
      <c r="A13" s="39"/>
      <c r="B13" s="44"/>
      <c r="C13" s="77"/>
      <c r="D13" s="44"/>
      <c r="E13" s="44"/>
      <c r="F13" s="44"/>
      <c r="G13" s="44"/>
      <c r="H13" s="55"/>
      <c r="I13" s="55"/>
      <c r="J13" s="55"/>
      <c r="K13" s="55"/>
      <c r="L13" s="53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.75" x14ac:dyDescent="0.2">
      <c r="A14" s="39"/>
      <c r="B14" s="44"/>
      <c r="C14" s="77"/>
      <c r="D14" s="44"/>
      <c r="E14" s="44"/>
      <c r="F14" s="44"/>
      <c r="G14" s="44"/>
      <c r="H14" s="55"/>
      <c r="I14" s="55"/>
      <c r="J14" s="55"/>
      <c r="K14" s="55"/>
      <c r="L14" s="53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.75" x14ac:dyDescent="0.2">
      <c r="A15" s="39"/>
      <c r="B15" s="44"/>
      <c r="C15" s="77"/>
      <c r="D15" s="44"/>
      <c r="E15" s="44"/>
      <c r="F15" s="44"/>
      <c r="G15" s="44"/>
      <c r="H15" s="55"/>
      <c r="I15" s="55"/>
      <c r="J15" s="55"/>
      <c r="K15" s="55"/>
      <c r="L15" s="53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5.75" x14ac:dyDescent="0.2">
      <c r="A16" s="39"/>
      <c r="B16" s="44"/>
      <c r="C16" s="77"/>
      <c r="D16" s="44"/>
      <c r="E16" s="44"/>
      <c r="F16" s="44"/>
      <c r="G16" s="44"/>
      <c r="H16" s="55"/>
      <c r="I16" s="55"/>
      <c r="J16" s="55"/>
      <c r="K16" s="55"/>
      <c r="L16" s="53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.75" x14ac:dyDescent="0.2">
      <c r="A17" s="39"/>
      <c r="B17" s="44"/>
      <c r="C17" s="77"/>
      <c r="D17" s="44"/>
      <c r="E17" s="44"/>
      <c r="F17" s="44"/>
      <c r="G17" s="44"/>
      <c r="H17" s="55"/>
      <c r="I17" s="55"/>
      <c r="J17" s="55"/>
      <c r="K17" s="55"/>
      <c r="L17" s="53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5.75" x14ac:dyDescent="0.2">
      <c r="A18" s="39"/>
      <c r="B18" s="44"/>
      <c r="C18" s="77"/>
      <c r="D18" s="44"/>
      <c r="E18" s="44"/>
      <c r="F18" s="44"/>
      <c r="G18" s="44"/>
      <c r="H18" s="55"/>
      <c r="I18" s="55"/>
      <c r="J18" s="55"/>
      <c r="K18" s="55"/>
      <c r="L18" s="53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.75" x14ac:dyDescent="0.2">
      <c r="A19" s="39"/>
      <c r="B19" s="44"/>
      <c r="C19" s="77"/>
      <c r="D19" s="44"/>
      <c r="E19" s="44"/>
      <c r="F19" s="44"/>
      <c r="G19" s="44"/>
      <c r="H19" s="55"/>
      <c r="I19" s="55"/>
      <c r="J19" s="55"/>
      <c r="K19" s="55"/>
      <c r="L19" s="53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.75" x14ac:dyDescent="0.2">
      <c r="A20" s="39"/>
      <c r="B20" s="44"/>
      <c r="C20" s="77"/>
      <c r="D20" s="44"/>
      <c r="E20" s="44"/>
      <c r="F20" s="44"/>
      <c r="G20" s="44"/>
      <c r="H20" s="55"/>
      <c r="I20" s="55"/>
      <c r="J20" s="55"/>
      <c r="K20" s="55"/>
      <c r="L20" s="53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.75" x14ac:dyDescent="0.2">
      <c r="A21" s="39"/>
      <c r="B21" s="44"/>
      <c r="C21" s="77"/>
      <c r="D21" s="44"/>
      <c r="E21" s="44"/>
      <c r="F21" s="44"/>
      <c r="G21" s="44"/>
      <c r="H21" s="55"/>
      <c r="I21" s="55"/>
      <c r="J21" s="55"/>
      <c r="K21" s="55"/>
      <c r="L21" s="53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.75" x14ac:dyDescent="0.2">
      <c r="A22" s="39"/>
      <c r="B22" s="44"/>
      <c r="C22" s="77"/>
      <c r="D22" s="44"/>
      <c r="E22" s="44"/>
      <c r="F22" s="44"/>
      <c r="G22" s="44"/>
      <c r="H22" s="55"/>
      <c r="I22" s="55"/>
      <c r="J22" s="55"/>
      <c r="K22" s="55"/>
      <c r="L22" s="53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 x14ac:dyDescent="0.2">
      <c r="A23" s="39"/>
      <c r="B23" s="44"/>
      <c r="C23" s="77"/>
      <c r="D23" s="44"/>
      <c r="E23" s="44"/>
      <c r="F23" s="44"/>
      <c r="G23" s="44"/>
      <c r="H23" s="55"/>
      <c r="I23" s="55"/>
      <c r="J23" s="55"/>
      <c r="K23" s="55"/>
      <c r="L23" s="53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">
      <c r="A24" s="39"/>
      <c r="B24" s="71"/>
      <c r="C24" s="79"/>
      <c r="D24" s="71"/>
      <c r="E24" s="71"/>
      <c r="F24" s="71"/>
      <c r="G24" s="71"/>
      <c r="H24" s="94"/>
      <c r="I24" s="94"/>
      <c r="J24" s="94"/>
      <c r="K24" s="94"/>
      <c r="L24" s="9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">
      <c r="A25" s="39"/>
      <c r="B25" s="44"/>
      <c r="C25" s="41"/>
      <c r="D25" s="44"/>
      <c r="E25" s="44"/>
      <c r="F25" s="44"/>
      <c r="G25" s="44"/>
      <c r="H25" s="55"/>
      <c r="I25" s="55"/>
      <c r="J25" s="55"/>
      <c r="K25" s="56"/>
      <c r="L25" s="38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">
      <c r="A26" s="5"/>
      <c r="B26" s="96"/>
      <c r="C26" s="96"/>
      <c r="D26" s="96"/>
      <c r="E26" s="9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">
      <c r="A27" s="39"/>
      <c r="B27" s="44"/>
      <c r="C27" s="41"/>
      <c r="D27" s="40"/>
      <c r="E27" s="40"/>
      <c r="F27" s="40"/>
      <c r="G27" s="44"/>
      <c r="H27" s="42"/>
      <c r="I27" s="42"/>
      <c r="J27" s="42"/>
      <c r="K27" s="42"/>
      <c r="L27" s="53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">
      <c r="A28" s="39"/>
      <c r="B28" s="44"/>
      <c r="C28" s="41"/>
      <c r="D28" s="44"/>
      <c r="E28" s="44"/>
      <c r="F28" s="44"/>
      <c r="G28" s="44"/>
      <c r="H28" s="55"/>
      <c r="I28" s="55"/>
      <c r="J28" s="55"/>
      <c r="K28" s="55"/>
      <c r="L28" s="53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">
      <c r="A29" s="39"/>
      <c r="B29" s="44"/>
      <c r="C29" s="41"/>
      <c r="D29" s="44"/>
      <c r="E29" s="44"/>
      <c r="F29" s="44"/>
      <c r="G29" s="44"/>
      <c r="H29" s="55"/>
      <c r="I29" s="55"/>
      <c r="J29" s="55"/>
      <c r="K29" s="55"/>
      <c r="L29" s="53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">
      <c r="A30" s="39"/>
      <c r="B30" s="44"/>
      <c r="C30" s="41"/>
      <c r="D30" s="44"/>
      <c r="E30" s="44"/>
      <c r="F30" s="44"/>
      <c r="G30" s="44"/>
      <c r="H30" s="55"/>
      <c r="I30" s="55"/>
      <c r="J30" s="55"/>
      <c r="K30" s="55"/>
      <c r="L30" s="53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">
      <c r="A31" s="39"/>
      <c r="B31" s="44"/>
      <c r="C31" s="41"/>
      <c r="D31" s="44"/>
      <c r="E31" s="44"/>
      <c r="F31" s="44"/>
      <c r="G31" s="44"/>
      <c r="H31" s="55"/>
      <c r="I31" s="55"/>
      <c r="J31" s="55"/>
      <c r="K31" s="55"/>
      <c r="L31" s="53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">
      <c r="A32" s="39"/>
      <c r="B32" s="44"/>
      <c r="C32" s="41"/>
      <c r="D32" s="44"/>
      <c r="E32" s="44"/>
      <c r="F32" s="44"/>
      <c r="G32" s="44"/>
      <c r="H32" s="55"/>
      <c r="I32" s="55"/>
      <c r="J32" s="55"/>
      <c r="K32" s="55"/>
      <c r="L32" s="53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">
      <c r="A33" s="39"/>
      <c r="B33" s="44"/>
      <c r="C33" s="41"/>
      <c r="D33" s="44"/>
      <c r="E33" s="44"/>
      <c r="F33" s="44"/>
      <c r="G33" s="44"/>
      <c r="H33" s="55"/>
      <c r="I33" s="55"/>
      <c r="J33" s="55"/>
      <c r="K33" s="55"/>
      <c r="L33" s="53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">
      <c r="A34" s="39"/>
      <c r="B34" s="44"/>
      <c r="C34" s="41"/>
      <c r="D34" s="44"/>
      <c r="E34" s="44"/>
      <c r="F34" s="44"/>
      <c r="G34" s="44"/>
      <c r="H34" s="55"/>
      <c r="I34" s="55"/>
      <c r="J34" s="55"/>
      <c r="K34" s="55"/>
      <c r="L34" s="53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">
      <c r="A35" s="39"/>
      <c r="B35" s="44"/>
      <c r="C35" s="41"/>
      <c r="D35" s="44"/>
      <c r="E35" s="44"/>
      <c r="F35" s="44"/>
      <c r="G35" s="44"/>
      <c r="H35" s="55"/>
      <c r="I35" s="55"/>
      <c r="J35" s="55"/>
      <c r="K35" s="55"/>
      <c r="L35" s="53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">
      <c r="A36" s="39"/>
      <c r="B36" s="40"/>
      <c r="C36" s="41"/>
      <c r="D36" s="40"/>
      <c r="E36" s="40"/>
      <c r="F36" s="40"/>
      <c r="G36" s="40"/>
      <c r="H36" s="42"/>
      <c r="I36" s="42"/>
      <c r="J36" s="42"/>
      <c r="K36" s="42"/>
      <c r="L36" s="53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">
      <c r="A37" s="39"/>
      <c r="B37" s="40"/>
      <c r="C37" s="41"/>
      <c r="D37" s="40"/>
      <c r="E37" s="40"/>
      <c r="F37" s="40"/>
      <c r="G37" s="40"/>
      <c r="H37" s="42"/>
      <c r="I37" s="42"/>
      <c r="J37" s="42"/>
      <c r="K37" s="42"/>
      <c r="L37" s="53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">
      <c r="A38" s="39"/>
      <c r="B38" s="44"/>
      <c r="C38" s="41"/>
      <c r="D38" s="44"/>
      <c r="E38" s="44"/>
      <c r="F38" s="44"/>
      <c r="G38" s="44"/>
      <c r="H38" s="55"/>
      <c r="I38" s="55"/>
      <c r="J38" s="55"/>
      <c r="K38" s="55"/>
      <c r="L38" s="53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6" customFormat="1" ht="13.5" thickBot="1" x14ac:dyDescent="0.25">
      <c r="A39" s="39"/>
      <c r="B39" s="44"/>
      <c r="C39" s="41"/>
      <c r="D39" s="44"/>
      <c r="E39" s="44"/>
      <c r="F39" s="44"/>
      <c r="G39" s="44"/>
      <c r="H39" s="55"/>
      <c r="I39" s="55"/>
      <c r="J39" s="55"/>
      <c r="K39" s="55"/>
      <c r="L39" s="53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5" customFormat="1" x14ac:dyDescent="0.2">
      <c r="A40" s="39"/>
      <c r="B40" s="44"/>
      <c r="C40" s="41"/>
      <c r="D40" s="44"/>
      <c r="E40" s="44"/>
      <c r="F40" s="44"/>
      <c r="G40" s="44"/>
      <c r="H40" s="55"/>
      <c r="I40" s="55"/>
      <c r="J40" s="55"/>
      <c r="K40" s="55"/>
      <c r="L40" s="53"/>
    </row>
    <row r="41" spans="1:22" s="5" customFormat="1" x14ac:dyDescent="0.2">
      <c r="A41" s="39"/>
      <c r="B41" s="44"/>
      <c r="C41" s="41"/>
      <c r="D41" s="44"/>
      <c r="E41" s="44"/>
      <c r="F41" s="44"/>
      <c r="G41" s="44"/>
      <c r="H41" s="55"/>
      <c r="I41" s="55"/>
      <c r="J41" s="55"/>
      <c r="K41" s="55"/>
      <c r="L41" s="53"/>
    </row>
    <row r="42" spans="1:22" s="5" customFormat="1" x14ac:dyDescent="0.2">
      <c r="A42" s="39"/>
      <c r="B42" s="44"/>
      <c r="C42" s="41"/>
      <c r="D42" s="44"/>
      <c r="E42" s="44"/>
      <c r="F42" s="44"/>
      <c r="G42" s="44"/>
      <c r="H42" s="55"/>
      <c r="I42" s="55"/>
      <c r="J42" s="55"/>
      <c r="K42" s="55"/>
      <c r="L42" s="53"/>
    </row>
    <row r="43" spans="1:22" s="5" customFormat="1" x14ac:dyDescent="0.2">
      <c r="A43" s="39"/>
      <c r="B43" s="44"/>
      <c r="C43" s="41"/>
      <c r="D43" s="44"/>
      <c r="E43" s="44"/>
      <c r="F43" s="44"/>
      <c r="G43" s="44"/>
      <c r="H43" s="55"/>
      <c r="I43" s="55"/>
      <c r="J43" s="55"/>
      <c r="K43" s="55"/>
      <c r="L43" s="53"/>
    </row>
    <row r="44" spans="1:22" s="5" customFormat="1" x14ac:dyDescent="0.2">
      <c r="A44" s="39"/>
      <c r="B44" s="44"/>
      <c r="C44" s="41"/>
      <c r="D44" s="44"/>
      <c r="E44" s="44"/>
      <c r="F44" s="44"/>
      <c r="G44" s="44"/>
      <c r="H44" s="55"/>
      <c r="I44" s="55"/>
      <c r="J44" s="55"/>
      <c r="K44" s="55"/>
      <c r="L44" s="53"/>
    </row>
    <row r="45" spans="1:22" s="5" customFormat="1" x14ac:dyDescent="0.2">
      <c r="A45" s="39"/>
      <c r="B45" s="40"/>
      <c r="C45" s="41"/>
      <c r="D45" s="40"/>
      <c r="E45" s="40"/>
      <c r="F45" s="40"/>
      <c r="G45" s="40"/>
      <c r="H45" s="42"/>
      <c r="I45" s="42"/>
      <c r="J45" s="42"/>
      <c r="K45" s="42"/>
      <c r="L45" s="53"/>
    </row>
    <row r="46" spans="1:22" s="5" customFormat="1" x14ac:dyDescent="0.2">
      <c r="A46" s="39"/>
      <c r="B46" s="40"/>
      <c r="C46" s="41"/>
      <c r="D46" s="40"/>
      <c r="E46" s="40"/>
      <c r="F46" s="40"/>
      <c r="G46" s="40"/>
      <c r="H46" s="42"/>
      <c r="I46" s="42"/>
      <c r="J46" s="42"/>
      <c r="K46" s="42"/>
      <c r="L46" s="53"/>
    </row>
    <row r="47" spans="1:22" s="5" customFormat="1" x14ac:dyDescent="0.2">
      <c r="A47" s="39"/>
      <c r="B47" s="44"/>
      <c r="C47" s="45"/>
      <c r="D47" s="40"/>
      <c r="E47" s="40"/>
      <c r="F47" s="40"/>
      <c r="G47" s="44"/>
      <c r="H47" s="55"/>
      <c r="I47" s="55"/>
      <c r="J47" s="42"/>
      <c r="K47" s="42"/>
      <c r="L47" s="53"/>
    </row>
    <row r="48" spans="1:22" s="5" customFormat="1" x14ac:dyDescent="0.2">
      <c r="A48" s="39"/>
      <c r="B48" s="44"/>
      <c r="C48" s="45"/>
      <c r="D48" s="40"/>
      <c r="E48" s="40"/>
      <c r="F48" s="40"/>
      <c r="G48" s="44"/>
      <c r="H48" s="42"/>
      <c r="I48" s="42"/>
      <c r="J48" s="42"/>
      <c r="K48" s="42"/>
      <c r="L48" s="53"/>
    </row>
    <row r="49" spans="1:22" x14ac:dyDescent="0.2">
      <c r="A49" s="31"/>
      <c r="B49" s="31"/>
      <c r="C49" s="32"/>
      <c r="D49" s="31"/>
      <c r="E49" s="31"/>
      <c r="F49" s="31"/>
      <c r="G49" s="31"/>
      <c r="H49" s="31"/>
      <c r="I49" s="33"/>
      <c r="J49" s="31"/>
      <c r="K49" s="31"/>
      <c r="L49" s="31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">
      <c r="B50" s="1"/>
      <c r="C50" s="1"/>
      <c r="D50" s="1"/>
      <c r="E50" s="1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">
      <c r="B51" s="1"/>
      <c r="C51" s="1"/>
      <c r="D51" s="1"/>
      <c r="E51" s="1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">
      <c r="B52" s="1"/>
      <c r="C52" s="1"/>
      <c r="D52" s="1"/>
      <c r="E52" s="1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">
      <c r="B53" s="1"/>
      <c r="C53" s="1"/>
      <c r="D53" s="1"/>
      <c r="E53" s="1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">
      <c r="B54" s="1"/>
      <c r="C54" s="1"/>
      <c r="D54" s="1"/>
      <c r="E54" s="1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">
      <c r="B55" s="1"/>
      <c r="C55" s="1"/>
      <c r="D55" s="1"/>
      <c r="E55" s="1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">
      <c r="B56" s="1"/>
      <c r="C56" s="1"/>
      <c r="D56" s="1"/>
      <c r="E56" s="1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">
      <c r="B57" s="1"/>
      <c r="C57" s="1"/>
      <c r="D57" s="1"/>
      <c r="E57" s="1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">
      <c r="B58" s="1"/>
      <c r="C58" s="1"/>
      <c r="D58" s="1"/>
      <c r="E58" s="1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">
      <c r="B59" s="1"/>
      <c r="C59" s="1"/>
      <c r="D59" s="1"/>
      <c r="E59" s="1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"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"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"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"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"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3:22" x14ac:dyDescent="0.2"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3:22" x14ac:dyDescent="0.2"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3:22" x14ac:dyDescent="0.2"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3:22" x14ac:dyDescent="0.2"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3:22" x14ac:dyDescent="0.2"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3:22" x14ac:dyDescent="0.2"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3:22" x14ac:dyDescent="0.2"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3:22" x14ac:dyDescent="0.2"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3:22" x14ac:dyDescent="0.2"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3:22" x14ac:dyDescent="0.2"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3:22" x14ac:dyDescent="0.2"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3:22" x14ac:dyDescent="0.2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3:22" x14ac:dyDescent="0.2"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3:22" x14ac:dyDescent="0.2"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3:22" x14ac:dyDescent="0.2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3:22" x14ac:dyDescent="0.2"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3:22" x14ac:dyDescent="0.2"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3:22" x14ac:dyDescent="0.2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3:22" x14ac:dyDescent="0.2"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3:22" x14ac:dyDescent="0.2"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3:22" x14ac:dyDescent="0.2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3:22" x14ac:dyDescent="0.2"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3:22" x14ac:dyDescent="0.2"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3:22" x14ac:dyDescent="0.2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3:22" x14ac:dyDescent="0.2"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3:22" x14ac:dyDescent="0.2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3:22" x14ac:dyDescent="0.2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3:22" x14ac:dyDescent="0.2"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3:22" x14ac:dyDescent="0.2"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3:22" x14ac:dyDescent="0.2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3:22" x14ac:dyDescent="0.2"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3:22" x14ac:dyDescent="0.2"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3:22" x14ac:dyDescent="0.2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3:22" x14ac:dyDescent="0.2"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3:22" x14ac:dyDescent="0.2"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3:22" x14ac:dyDescent="0.2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3:22" x14ac:dyDescent="0.2"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3:22" x14ac:dyDescent="0.2"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3:22" x14ac:dyDescent="0.2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3:22" x14ac:dyDescent="0.2"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3:22" x14ac:dyDescent="0.2"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3:22" x14ac:dyDescent="0.2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3:22" x14ac:dyDescent="0.2"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3:22" x14ac:dyDescent="0.2"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3:22" x14ac:dyDescent="0.2"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3:22" x14ac:dyDescent="0.2"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3:22" x14ac:dyDescent="0.2"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3:22" x14ac:dyDescent="0.2"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3:22" x14ac:dyDescent="0.2"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3:22" x14ac:dyDescent="0.2"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3:22" x14ac:dyDescent="0.2"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3:22" x14ac:dyDescent="0.2"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3:22" x14ac:dyDescent="0.2"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3:22" x14ac:dyDescent="0.2"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3:22" x14ac:dyDescent="0.2"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3:22" x14ac:dyDescent="0.2"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3:22" x14ac:dyDescent="0.2"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3:22" x14ac:dyDescent="0.2"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3:22" x14ac:dyDescent="0.2"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3:22" x14ac:dyDescent="0.2"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3:22" x14ac:dyDescent="0.2"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3:22" x14ac:dyDescent="0.2"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3:22" x14ac:dyDescent="0.2"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3:22" x14ac:dyDescent="0.2"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3:22" x14ac:dyDescent="0.2"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3:22" x14ac:dyDescent="0.2">
      <c r="M130" s="5"/>
      <c r="N130" s="5"/>
      <c r="O130" s="5"/>
      <c r="P130" s="5"/>
      <c r="Q130" s="5"/>
      <c r="R130" s="5"/>
      <c r="S130" s="5"/>
      <c r="T130" s="5"/>
      <c r="U130" s="5"/>
      <c r="V130" s="5"/>
    </row>
  </sheetData>
  <phoneticPr fontId="0" type="noConversion"/>
  <printOptions horizontalCentered="1"/>
  <pageMargins left="0.59055118110236227" right="0.39370078740157483" top="0.78740157480314965" bottom="0.59055118110236227" header="0.51181102362204722" footer="0.51181102362204722"/>
  <pageSetup paperSize="9" scale="8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1"/>
  <sheetViews>
    <sheetView zoomScaleNormal="100" workbookViewId="0">
      <selection activeCell="L1" sqref="L1"/>
    </sheetView>
  </sheetViews>
  <sheetFormatPr defaultRowHeight="12.75" x14ac:dyDescent="0.2"/>
  <cols>
    <col min="1" max="1" width="10.28515625" customWidth="1"/>
    <col min="2" max="2" width="33.85546875" customWidth="1"/>
    <col min="3" max="3" width="21.42578125" customWidth="1"/>
    <col min="4" max="4" width="13.7109375" customWidth="1"/>
    <col min="5" max="5" width="5" customWidth="1"/>
    <col min="6" max="6" width="10.7109375" customWidth="1"/>
    <col min="7" max="7" width="9.5703125" customWidth="1"/>
    <col min="8" max="8" width="10.85546875" customWidth="1"/>
    <col min="9" max="9" width="10.28515625" customWidth="1"/>
    <col min="10" max="10" width="9.5703125" bestFit="1" customWidth="1"/>
    <col min="11" max="11" width="9.7109375" customWidth="1"/>
    <col min="12" max="12" width="26.5703125" customWidth="1"/>
  </cols>
  <sheetData>
    <row r="1" spans="1:22" x14ac:dyDescent="0.2">
      <c r="A1" s="116" t="s">
        <v>57</v>
      </c>
      <c r="B1" s="116"/>
      <c r="C1" s="22"/>
      <c r="D1" s="22"/>
      <c r="E1" s="22"/>
      <c r="F1" s="22" t="s">
        <v>4</v>
      </c>
      <c r="G1" s="22"/>
      <c r="H1" s="22"/>
      <c r="I1" s="22"/>
      <c r="J1" s="23"/>
      <c r="K1" s="22"/>
      <c r="L1" s="209" t="s">
        <v>109</v>
      </c>
      <c r="M1" s="7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4"/>
      <c r="L2" s="23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A3" s="25" t="s">
        <v>6</v>
      </c>
      <c r="B3" s="25"/>
      <c r="C3" s="25"/>
      <c r="D3" s="25"/>
      <c r="E3" s="22"/>
      <c r="F3" s="22"/>
      <c r="G3" s="22"/>
      <c r="H3" s="22"/>
      <c r="I3" s="27"/>
      <c r="K3" s="23"/>
      <c r="L3" s="23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">
      <c r="A5" s="46" t="s">
        <v>0</v>
      </c>
      <c r="B5" s="46" t="s">
        <v>14</v>
      </c>
      <c r="C5" s="47" t="s">
        <v>26</v>
      </c>
      <c r="D5" s="118" t="s">
        <v>1</v>
      </c>
      <c r="E5" s="118" t="s">
        <v>3</v>
      </c>
      <c r="F5" s="118" t="s">
        <v>2</v>
      </c>
      <c r="G5" s="118" t="s">
        <v>24</v>
      </c>
      <c r="H5" s="118" t="s">
        <v>31</v>
      </c>
      <c r="I5" s="118" t="s">
        <v>32</v>
      </c>
      <c r="J5" s="118" t="s">
        <v>30</v>
      </c>
      <c r="K5" s="123" t="s">
        <v>29</v>
      </c>
      <c r="L5" s="76" t="s">
        <v>19</v>
      </c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107" customFormat="1" ht="13.5" thickBot="1" x14ac:dyDescent="0.25">
      <c r="A6" s="114"/>
      <c r="B6" s="158"/>
      <c r="C6" s="115"/>
      <c r="D6" s="159"/>
      <c r="E6" s="112"/>
      <c r="F6" s="112" t="s">
        <v>62</v>
      </c>
      <c r="G6" s="112"/>
      <c r="H6" s="112"/>
      <c r="I6" s="112"/>
      <c r="J6" s="112"/>
      <c r="K6" s="160"/>
      <c r="L6" s="112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2" ht="16.5" thickTop="1" x14ac:dyDescent="0.2">
      <c r="A7" s="109" t="s">
        <v>41</v>
      </c>
      <c r="B7" s="154" t="s">
        <v>58</v>
      </c>
      <c r="C7" s="133">
        <v>13665</v>
      </c>
      <c r="D7" s="166">
        <v>12</v>
      </c>
      <c r="E7" s="119"/>
      <c r="F7" s="125">
        <f>D7*3+E7*2</f>
        <v>36</v>
      </c>
      <c r="G7" s="125">
        <v>100</v>
      </c>
      <c r="H7" s="135">
        <f t="shared" ref="H7:H12" si="0">F7*G7/1000</f>
        <v>3.6</v>
      </c>
      <c r="I7" s="135">
        <f t="shared" ref="I7:I13" si="1">H7*1.5</f>
        <v>5.4</v>
      </c>
      <c r="J7" s="135">
        <f t="shared" ref="J7:J13" si="2">I7*1.8*1000/86400</f>
        <v>0.1125</v>
      </c>
      <c r="K7" s="162">
        <f>F7*36</f>
        <v>1296</v>
      </c>
      <c r="L7" s="120" t="s">
        <v>54</v>
      </c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5.75" x14ac:dyDescent="0.2">
      <c r="A8" s="29" t="s">
        <v>42</v>
      </c>
      <c r="B8" s="69" t="s">
        <v>58</v>
      </c>
      <c r="C8" s="70">
        <v>9341</v>
      </c>
      <c r="D8" s="90"/>
      <c r="E8" s="75">
        <v>20</v>
      </c>
      <c r="F8" s="88">
        <f>D8*3+E8*2</f>
        <v>40</v>
      </c>
      <c r="G8" s="88">
        <v>100</v>
      </c>
      <c r="H8" s="52">
        <f t="shared" si="0"/>
        <v>4</v>
      </c>
      <c r="I8" s="52">
        <f t="shared" si="1"/>
        <v>6</v>
      </c>
      <c r="J8" s="52">
        <f t="shared" si="2"/>
        <v>0.125</v>
      </c>
      <c r="K8" s="163">
        <f>F8*35</f>
        <v>1400</v>
      </c>
      <c r="L8" s="75" t="s">
        <v>54</v>
      </c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.75" x14ac:dyDescent="0.2">
      <c r="A9" s="29" t="s">
        <v>52</v>
      </c>
      <c r="B9" s="69" t="s">
        <v>58</v>
      </c>
      <c r="C9" s="70">
        <v>2338</v>
      </c>
      <c r="D9" s="90">
        <v>3</v>
      </c>
      <c r="E9" s="75"/>
      <c r="F9" s="88">
        <f>D9*3+E9*2</f>
        <v>9</v>
      </c>
      <c r="G9" s="88">
        <v>100</v>
      </c>
      <c r="H9" s="52">
        <f t="shared" si="0"/>
        <v>0.9</v>
      </c>
      <c r="I9" s="52">
        <f t="shared" si="1"/>
        <v>1.35</v>
      </c>
      <c r="J9" s="52">
        <f t="shared" si="2"/>
        <v>2.8125000000000001E-2</v>
      </c>
      <c r="K9" s="163">
        <f t="shared" ref="K9:K11" si="3">F9*36</f>
        <v>324</v>
      </c>
      <c r="L9" s="75" t="s">
        <v>54</v>
      </c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">
      <c r="A10" s="29" t="s">
        <v>43</v>
      </c>
      <c r="B10" s="69" t="s">
        <v>58</v>
      </c>
      <c r="C10" s="239">
        <v>23819</v>
      </c>
      <c r="D10" s="90">
        <v>22</v>
      </c>
      <c r="E10" s="75"/>
      <c r="F10" s="88">
        <f>D10*3+E10*2</f>
        <v>66</v>
      </c>
      <c r="G10" s="88">
        <v>100</v>
      </c>
      <c r="H10" s="52">
        <f t="shared" si="0"/>
        <v>6.6</v>
      </c>
      <c r="I10" s="52">
        <f t="shared" si="1"/>
        <v>9.8999999999999986</v>
      </c>
      <c r="J10" s="52">
        <f t="shared" si="2"/>
        <v>0.20624999999999996</v>
      </c>
      <c r="K10" s="163">
        <f t="shared" si="3"/>
        <v>2376</v>
      </c>
      <c r="L10" s="75" t="s">
        <v>54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5.75" x14ac:dyDescent="0.2">
      <c r="A11" s="29" t="s">
        <v>44</v>
      </c>
      <c r="B11" s="69" t="s">
        <v>58</v>
      </c>
      <c r="C11" s="70">
        <v>11739</v>
      </c>
      <c r="D11" s="90">
        <v>11</v>
      </c>
      <c r="E11" s="75"/>
      <c r="F11" s="88">
        <f>D11*3+E11*2</f>
        <v>33</v>
      </c>
      <c r="G11" s="88">
        <v>100</v>
      </c>
      <c r="H11" s="52">
        <f t="shared" si="0"/>
        <v>3.3</v>
      </c>
      <c r="I11" s="52">
        <f t="shared" si="1"/>
        <v>4.9499999999999993</v>
      </c>
      <c r="J11" s="52">
        <f t="shared" si="2"/>
        <v>0.10312499999999998</v>
      </c>
      <c r="K11" s="163">
        <f t="shared" si="3"/>
        <v>1188</v>
      </c>
      <c r="L11" s="75" t="s">
        <v>54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6.5" thickBot="1" x14ac:dyDescent="0.25">
      <c r="A12" s="117" t="s">
        <v>51</v>
      </c>
      <c r="B12" s="128" t="s">
        <v>55</v>
      </c>
      <c r="C12" s="129">
        <v>20428</v>
      </c>
      <c r="D12" s="130"/>
      <c r="E12" s="113"/>
      <c r="F12" s="113">
        <v>77</v>
      </c>
      <c r="G12" s="113">
        <v>80</v>
      </c>
      <c r="H12" s="134">
        <f t="shared" si="0"/>
        <v>6.16</v>
      </c>
      <c r="I12" s="134">
        <f t="shared" si="1"/>
        <v>9.24</v>
      </c>
      <c r="J12" s="134">
        <f t="shared" si="2"/>
        <v>0.1925</v>
      </c>
      <c r="K12" s="164">
        <f>H12*225</f>
        <v>1386</v>
      </c>
      <c r="L12" s="113" t="s">
        <v>54</v>
      </c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3.5" thickTop="1" x14ac:dyDescent="0.2">
      <c r="A13" s="110"/>
      <c r="B13" s="146" t="s">
        <v>59</v>
      </c>
      <c r="C13" s="182">
        <f>SUM(C7:C12)</f>
        <v>81330</v>
      </c>
      <c r="D13" s="146">
        <f>SUM(D7:D12)</f>
        <v>48</v>
      </c>
      <c r="E13" s="146">
        <f>SUM(E7:E12)</f>
        <v>20</v>
      </c>
      <c r="F13" s="148">
        <f>SUM(F7:F11)</f>
        <v>184</v>
      </c>
      <c r="G13" s="146"/>
      <c r="H13" s="180">
        <f>SUM(H7:H12)</f>
        <v>24.56</v>
      </c>
      <c r="I13" s="180">
        <f t="shared" si="1"/>
        <v>36.839999999999996</v>
      </c>
      <c r="J13" s="180">
        <f t="shared" si="2"/>
        <v>0.76749999999999996</v>
      </c>
      <c r="K13" s="181">
        <f>SUM(K7:K12)</f>
        <v>7970</v>
      </c>
      <c r="L13" s="179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">
      <c r="A14" s="35"/>
      <c r="B14" s="35"/>
      <c r="C14" s="78"/>
      <c r="D14" s="36"/>
      <c r="E14" s="36"/>
      <c r="F14" s="36"/>
      <c r="G14" s="44"/>
      <c r="H14" s="55"/>
      <c r="I14" s="55"/>
      <c r="J14" s="55"/>
      <c r="K14" s="56"/>
      <c r="L14" s="38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">
      <c r="A15" s="34" t="s">
        <v>49</v>
      </c>
      <c r="B15" s="34"/>
      <c r="C15" s="34"/>
      <c r="D15" s="138"/>
      <c r="E15" s="127"/>
      <c r="F15" s="127"/>
      <c r="G15" s="127"/>
      <c r="H15" s="127"/>
      <c r="I15" s="127"/>
      <c r="J15" s="127"/>
      <c r="K15" s="127"/>
      <c r="L15" s="31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">
      <c r="A16" s="31"/>
      <c r="B16" s="31"/>
      <c r="C16" s="32"/>
      <c r="D16" s="31"/>
      <c r="E16" s="31"/>
      <c r="F16" s="31"/>
      <c r="G16" s="31"/>
      <c r="H16" s="31"/>
      <c r="I16" s="31"/>
      <c r="J16" s="31"/>
      <c r="K16" s="31"/>
      <c r="L16" s="31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56" ht="13.5" thickBot="1" x14ac:dyDescent="0.25">
      <c r="A17" s="20" t="s">
        <v>0</v>
      </c>
      <c r="B17" s="20" t="s">
        <v>14</v>
      </c>
      <c r="C17" s="21" t="s">
        <v>26</v>
      </c>
      <c r="D17" s="21" t="s">
        <v>1</v>
      </c>
      <c r="E17" s="21" t="s">
        <v>3</v>
      </c>
      <c r="F17" s="21" t="s">
        <v>2</v>
      </c>
      <c r="G17" s="14" t="s">
        <v>24</v>
      </c>
      <c r="H17" s="14" t="s">
        <v>31</v>
      </c>
      <c r="I17" s="14" t="s">
        <v>32</v>
      </c>
      <c r="J17" s="14" t="s">
        <v>30</v>
      </c>
      <c r="K17" s="14" t="s">
        <v>29</v>
      </c>
      <c r="L17" s="112" t="s">
        <v>19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56" ht="13.5" thickTop="1" x14ac:dyDescent="0.2">
      <c r="A18" s="9" t="s">
        <v>46</v>
      </c>
      <c r="B18" s="142"/>
      <c r="C18" s="13"/>
      <c r="D18" s="11"/>
      <c r="E18" s="11"/>
      <c r="F18" s="93">
        <v>268</v>
      </c>
      <c r="G18" s="18">
        <v>100</v>
      </c>
      <c r="H18" s="52">
        <f>F18*G18/1000</f>
        <v>26.8</v>
      </c>
      <c r="I18" s="52">
        <f>H18*1.5</f>
        <v>40.200000000000003</v>
      </c>
      <c r="J18" s="52">
        <f>I18*1.8*1000/86400</f>
        <v>0.83750000000000013</v>
      </c>
      <c r="K18" s="183">
        <f>H18*365</f>
        <v>9782</v>
      </c>
      <c r="L18" s="119" t="s">
        <v>54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56" ht="13.5" thickBot="1" x14ac:dyDescent="0.25">
      <c r="A19" s="28" t="s">
        <v>47</v>
      </c>
      <c r="B19" s="141" t="s">
        <v>50</v>
      </c>
      <c r="C19" s="97">
        <f>C13</f>
        <v>81330</v>
      </c>
      <c r="D19" s="97">
        <f>D13</f>
        <v>48</v>
      </c>
      <c r="E19" s="97">
        <f>E13</f>
        <v>20</v>
      </c>
      <c r="F19" s="97">
        <f>F13</f>
        <v>184</v>
      </c>
      <c r="G19" s="97">
        <v>100</v>
      </c>
      <c r="H19" s="98">
        <f>H13</f>
        <v>24.56</v>
      </c>
      <c r="I19" s="98">
        <f>I13</f>
        <v>36.839999999999996</v>
      </c>
      <c r="J19" s="98">
        <f>J13</f>
        <v>0.76749999999999996</v>
      </c>
      <c r="K19" s="184">
        <f>K13</f>
        <v>7970</v>
      </c>
      <c r="L19" s="113" t="s">
        <v>54</v>
      </c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56" ht="13.5" thickTop="1" x14ac:dyDescent="0.2">
      <c r="A20" s="10" t="s">
        <v>48</v>
      </c>
      <c r="B20" s="12"/>
      <c r="C20" s="19"/>
      <c r="D20" s="12"/>
      <c r="E20" s="12"/>
      <c r="F20" s="99">
        <f>SUM(F18:F19)</f>
        <v>452</v>
      </c>
      <c r="G20" s="100"/>
      <c r="H20" s="101">
        <f>SUM(H18:H19)</f>
        <v>51.36</v>
      </c>
      <c r="I20" s="101">
        <f>SUM(I18:I19)</f>
        <v>77.039999999999992</v>
      </c>
      <c r="J20" s="101">
        <f>SUM(J18:J19)</f>
        <v>1.605</v>
      </c>
      <c r="K20" s="185">
        <f>SUM(K18:K19)</f>
        <v>17752</v>
      </c>
      <c r="L20" s="111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56" x14ac:dyDescent="0.2">
      <c r="B21" s="1"/>
      <c r="C21" s="1"/>
      <c r="D21" s="1"/>
      <c r="E21" s="1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56" x14ac:dyDescent="0.2">
      <c r="A22" s="39"/>
      <c r="B22" s="44"/>
      <c r="C22" s="41"/>
      <c r="D22" s="44"/>
      <c r="E22" s="44"/>
      <c r="F22" s="44"/>
      <c r="G22" s="44"/>
      <c r="H22" s="55"/>
      <c r="I22" s="55"/>
      <c r="J22" s="55"/>
      <c r="K22" s="56"/>
      <c r="L22" s="38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56" x14ac:dyDescent="0.2">
      <c r="A23" s="39"/>
      <c r="B23" s="44"/>
      <c r="C23" s="41"/>
      <c r="D23" s="44"/>
      <c r="E23" s="44"/>
      <c r="F23" s="44"/>
      <c r="G23" s="44"/>
      <c r="H23" s="55"/>
      <c r="I23" s="55"/>
      <c r="J23" s="55"/>
      <c r="K23" s="56"/>
      <c r="L23" s="38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56" x14ac:dyDescent="0.2">
      <c r="A24" s="39"/>
      <c r="B24" s="44"/>
      <c r="C24" s="41"/>
      <c r="D24" s="44"/>
      <c r="E24" s="44"/>
      <c r="F24" s="44"/>
      <c r="G24" s="44"/>
      <c r="H24" s="55"/>
      <c r="I24" s="55"/>
      <c r="J24" s="55"/>
      <c r="K24" s="56"/>
      <c r="L24" s="38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56" x14ac:dyDescent="0.2">
      <c r="A25" s="39"/>
      <c r="B25" s="44"/>
      <c r="C25" s="41"/>
      <c r="D25" s="44"/>
      <c r="E25" s="44"/>
      <c r="F25" s="44"/>
      <c r="G25" s="44"/>
      <c r="H25" s="55"/>
      <c r="I25" s="55"/>
      <c r="J25" s="55"/>
      <c r="K25" s="56"/>
      <c r="L25" s="38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56" x14ac:dyDescent="0.2">
      <c r="A26" s="39"/>
      <c r="B26" s="40"/>
      <c r="C26" s="41"/>
      <c r="D26" s="40"/>
      <c r="E26" s="40"/>
      <c r="F26" s="40"/>
      <c r="G26" s="40"/>
      <c r="H26" s="42"/>
      <c r="I26" s="42"/>
      <c r="J26" s="42"/>
      <c r="K26" s="43"/>
      <c r="L26" s="38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56" x14ac:dyDescent="0.2">
      <c r="A27" s="39"/>
      <c r="B27" s="40"/>
      <c r="C27" s="41"/>
      <c r="D27" s="40"/>
      <c r="E27" s="40"/>
      <c r="F27" s="40"/>
      <c r="G27" s="40"/>
      <c r="H27" s="42"/>
      <c r="I27" s="42"/>
      <c r="J27" s="42"/>
      <c r="K27" s="43"/>
      <c r="L27" s="38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56" x14ac:dyDescent="0.2">
      <c r="A28" s="39"/>
      <c r="B28" s="44"/>
      <c r="C28" s="41"/>
      <c r="D28" s="44"/>
      <c r="E28" s="44"/>
      <c r="F28" s="44"/>
      <c r="G28" s="44"/>
      <c r="H28" s="55"/>
      <c r="I28" s="55"/>
      <c r="J28" s="55"/>
      <c r="K28" s="56"/>
      <c r="L28" s="38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56" s="6" customFormat="1" ht="13.5" thickBot="1" x14ac:dyDescent="0.25">
      <c r="A29" s="39"/>
      <c r="B29" s="44"/>
      <c r="C29" s="41"/>
      <c r="D29" s="44"/>
      <c r="E29" s="44"/>
      <c r="F29" s="44"/>
      <c r="G29" s="44"/>
      <c r="H29" s="55"/>
      <c r="I29" s="55"/>
      <c r="J29" s="55"/>
      <c r="K29" s="56"/>
      <c r="L29" s="38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5" customFormat="1" x14ac:dyDescent="0.2">
      <c r="A30" s="39"/>
      <c r="B30" s="44"/>
      <c r="C30" s="41"/>
      <c r="D30" s="44"/>
      <c r="E30" s="44"/>
      <c r="F30" s="44"/>
      <c r="G30" s="44"/>
      <c r="H30" s="55"/>
      <c r="I30" s="55"/>
      <c r="J30" s="55"/>
      <c r="K30" s="56"/>
      <c r="L30" s="38"/>
    </row>
    <row r="31" spans="1:256" s="5" customFormat="1" x14ac:dyDescent="0.2">
      <c r="A31" s="39"/>
      <c r="B31" s="44"/>
      <c r="C31" s="41"/>
      <c r="D31" s="44"/>
      <c r="E31" s="44"/>
      <c r="F31" s="44"/>
      <c r="G31" s="44"/>
      <c r="H31" s="55"/>
      <c r="I31" s="55"/>
      <c r="J31" s="55"/>
      <c r="K31" s="56"/>
      <c r="L31" s="38"/>
    </row>
    <row r="32" spans="1:256" s="5" customFormat="1" x14ac:dyDescent="0.2">
      <c r="A32" s="39"/>
      <c r="B32" s="44"/>
      <c r="C32" s="41"/>
      <c r="D32" s="44"/>
      <c r="E32" s="44"/>
      <c r="F32" s="44"/>
      <c r="G32" s="44"/>
      <c r="H32" s="55"/>
      <c r="I32" s="55"/>
      <c r="J32" s="55"/>
      <c r="K32" s="56"/>
      <c r="L32" s="38"/>
    </row>
    <row r="33" spans="1:22" s="5" customFormat="1" x14ac:dyDescent="0.2">
      <c r="A33" s="39"/>
      <c r="B33" s="44"/>
      <c r="C33" s="41"/>
      <c r="D33" s="44"/>
      <c r="E33" s="44"/>
      <c r="F33" s="44"/>
      <c r="G33" s="44"/>
      <c r="H33" s="55"/>
      <c r="I33" s="55"/>
      <c r="J33" s="55"/>
      <c r="K33" s="56"/>
      <c r="L33" s="38"/>
    </row>
    <row r="34" spans="1:22" s="5" customFormat="1" x14ac:dyDescent="0.2">
      <c r="A34" s="39"/>
      <c r="B34" s="44"/>
      <c r="C34" s="41"/>
      <c r="D34" s="44"/>
      <c r="E34" s="44"/>
      <c r="F34" s="44"/>
      <c r="G34" s="44"/>
      <c r="H34" s="55"/>
      <c r="I34" s="55"/>
      <c r="J34" s="55"/>
      <c r="K34" s="56"/>
      <c r="L34" s="38"/>
    </row>
    <row r="35" spans="1:22" s="5" customFormat="1" x14ac:dyDescent="0.2">
      <c r="A35" s="39"/>
      <c r="B35" s="40"/>
      <c r="C35" s="41"/>
      <c r="D35" s="40"/>
      <c r="E35" s="40"/>
      <c r="F35" s="40"/>
      <c r="G35" s="40"/>
      <c r="H35" s="42"/>
      <c r="I35" s="42"/>
      <c r="J35" s="42"/>
      <c r="K35" s="43"/>
      <c r="L35" s="38"/>
    </row>
    <row r="36" spans="1:22" s="5" customFormat="1" x14ac:dyDescent="0.2">
      <c r="A36" s="39"/>
      <c r="B36" s="40"/>
      <c r="C36" s="41"/>
      <c r="D36" s="40"/>
      <c r="E36" s="40"/>
      <c r="F36" s="40"/>
      <c r="G36" s="40"/>
      <c r="H36" s="42"/>
      <c r="I36" s="42"/>
      <c r="J36" s="42"/>
      <c r="K36" s="43"/>
      <c r="L36" s="38"/>
    </row>
    <row r="37" spans="1:22" s="5" customFormat="1" x14ac:dyDescent="0.2">
      <c r="A37" s="39"/>
      <c r="B37" s="44"/>
      <c r="C37" s="45"/>
      <c r="D37" s="40"/>
      <c r="E37" s="40"/>
      <c r="F37" s="40"/>
      <c r="G37" s="44"/>
      <c r="H37" s="42"/>
      <c r="I37" s="42"/>
      <c r="J37" s="42"/>
      <c r="K37" s="43"/>
      <c r="L37" s="38"/>
    </row>
    <row r="38" spans="1:22" s="5" customFormat="1" x14ac:dyDescent="0.2">
      <c r="A38" s="39"/>
      <c r="B38" s="44"/>
      <c r="C38" s="45"/>
      <c r="D38" s="40"/>
      <c r="E38" s="40"/>
      <c r="F38" s="40"/>
      <c r="G38" s="44"/>
      <c r="H38" s="42"/>
      <c r="I38" s="42"/>
      <c r="J38" s="42"/>
      <c r="K38" s="43"/>
      <c r="L38" s="38"/>
    </row>
    <row r="39" spans="1:22" x14ac:dyDescent="0.2">
      <c r="A39" s="40"/>
      <c r="B39" s="57"/>
      <c r="C39" s="58"/>
      <c r="D39" s="40"/>
      <c r="E39" s="40"/>
      <c r="F39" s="40"/>
      <c r="G39" s="40"/>
      <c r="H39" s="40"/>
      <c r="I39" s="42"/>
      <c r="J39" s="42"/>
      <c r="K39" s="43"/>
      <c r="L39" s="37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">
      <c r="A40" s="31"/>
      <c r="B40" s="31"/>
      <c r="C40" s="32"/>
      <c r="D40" s="31"/>
      <c r="E40" s="31"/>
      <c r="F40" s="31"/>
      <c r="G40" s="31"/>
      <c r="H40" s="31"/>
      <c r="I40" s="33"/>
      <c r="J40" s="31"/>
      <c r="K40" s="31"/>
      <c r="L40" s="31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">
      <c r="B41" s="1"/>
      <c r="C41" s="1"/>
      <c r="D41" s="1"/>
      <c r="E41" s="1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B42" s="1"/>
      <c r="C42" s="1"/>
      <c r="D42" s="1"/>
      <c r="E42" s="1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B43" s="1"/>
      <c r="C43" s="1"/>
      <c r="D43" s="1"/>
      <c r="E43" s="1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B44" s="1"/>
      <c r="C44" s="1"/>
      <c r="D44" s="1"/>
      <c r="E44" s="1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">
      <c r="B45" s="1"/>
      <c r="C45" s="1"/>
      <c r="D45" s="1"/>
      <c r="E45" s="1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">
      <c r="B46" s="1"/>
      <c r="C46" s="1"/>
      <c r="D46" s="1"/>
      <c r="E46" s="1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">
      <c r="B47" s="1"/>
      <c r="C47" s="1"/>
      <c r="D47" s="1"/>
      <c r="E47" s="1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">
      <c r="B48" s="1"/>
      <c r="C48" s="1"/>
      <c r="D48" s="1"/>
      <c r="E48" s="1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x14ac:dyDescent="0.2">
      <c r="B49" s="1"/>
      <c r="C49" s="1"/>
      <c r="D49" s="1"/>
      <c r="E49" s="1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2:22" x14ac:dyDescent="0.2">
      <c r="B50" s="1"/>
      <c r="C50" s="1"/>
      <c r="D50" s="1"/>
      <c r="E50" s="1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x14ac:dyDescent="0.2"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x14ac:dyDescent="0.2"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x14ac:dyDescent="0.2"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x14ac:dyDescent="0.2"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x14ac:dyDescent="0.2"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x14ac:dyDescent="0.2"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x14ac:dyDescent="0.2"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2:22" x14ac:dyDescent="0.2"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2" x14ac:dyDescent="0.2"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x14ac:dyDescent="0.2"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x14ac:dyDescent="0.2"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x14ac:dyDescent="0.2"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2:22" x14ac:dyDescent="0.2"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x14ac:dyDescent="0.2"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3:22" x14ac:dyDescent="0.2"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3:22" x14ac:dyDescent="0.2"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3:22" x14ac:dyDescent="0.2"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3:22" x14ac:dyDescent="0.2"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3:22" x14ac:dyDescent="0.2"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3:22" x14ac:dyDescent="0.2"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3:22" x14ac:dyDescent="0.2"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3:22" x14ac:dyDescent="0.2"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3:22" x14ac:dyDescent="0.2"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3:22" x14ac:dyDescent="0.2"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3:22" x14ac:dyDescent="0.2"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3:22" x14ac:dyDescent="0.2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3:22" x14ac:dyDescent="0.2"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3:22" x14ac:dyDescent="0.2"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3:22" x14ac:dyDescent="0.2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3:22" x14ac:dyDescent="0.2"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3:22" x14ac:dyDescent="0.2"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3:22" x14ac:dyDescent="0.2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3:22" x14ac:dyDescent="0.2"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3:22" x14ac:dyDescent="0.2"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3:22" x14ac:dyDescent="0.2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3:22" x14ac:dyDescent="0.2"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3:22" x14ac:dyDescent="0.2"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3:22" x14ac:dyDescent="0.2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3:22" x14ac:dyDescent="0.2"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3:22" x14ac:dyDescent="0.2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3:22" x14ac:dyDescent="0.2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3:22" x14ac:dyDescent="0.2"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3:22" x14ac:dyDescent="0.2"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3:22" x14ac:dyDescent="0.2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3:22" x14ac:dyDescent="0.2"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3:22" x14ac:dyDescent="0.2"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3:22" x14ac:dyDescent="0.2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3:22" x14ac:dyDescent="0.2"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3:22" x14ac:dyDescent="0.2"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3:22" x14ac:dyDescent="0.2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3:22" x14ac:dyDescent="0.2"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3:22" x14ac:dyDescent="0.2"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3:22" x14ac:dyDescent="0.2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3:22" x14ac:dyDescent="0.2"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3:22" x14ac:dyDescent="0.2"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3:22" x14ac:dyDescent="0.2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3:22" x14ac:dyDescent="0.2"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3:22" x14ac:dyDescent="0.2"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3:22" x14ac:dyDescent="0.2"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3:22" x14ac:dyDescent="0.2"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3:22" x14ac:dyDescent="0.2"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3:22" x14ac:dyDescent="0.2"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3:22" x14ac:dyDescent="0.2"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3:22" x14ac:dyDescent="0.2"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3:22" x14ac:dyDescent="0.2"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3:22" x14ac:dyDescent="0.2"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3:22" x14ac:dyDescent="0.2"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3:22" x14ac:dyDescent="0.2"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3:22" x14ac:dyDescent="0.2"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3:22" x14ac:dyDescent="0.2"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3:22" x14ac:dyDescent="0.2">
      <c r="M121" s="5"/>
      <c r="N121" s="5"/>
      <c r="O121" s="5"/>
      <c r="P121" s="5"/>
      <c r="Q121" s="5"/>
      <c r="R121" s="5"/>
      <c r="S121" s="5"/>
      <c r="T121" s="5"/>
      <c r="U121" s="5"/>
      <c r="V121" s="5"/>
    </row>
  </sheetData>
  <phoneticPr fontId="0" type="noConversion"/>
  <printOptions horizontalCentered="1"/>
  <pageMargins left="0.78740157480314965" right="0.39370078740157483" top="0.78740157480314965" bottom="0.59055118110236227" header="0.51181102362204722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2"/>
  <sheetViews>
    <sheetView zoomScaleNormal="100" workbookViewId="0">
      <selection activeCell="J1" sqref="J1"/>
    </sheetView>
  </sheetViews>
  <sheetFormatPr defaultRowHeight="12.75" x14ac:dyDescent="0.2"/>
  <cols>
    <col min="1" max="1" width="10.28515625" customWidth="1"/>
    <col min="2" max="2" width="28.7109375" customWidth="1"/>
    <col min="3" max="3" width="11.85546875" customWidth="1"/>
    <col min="4" max="4" width="12.7109375" customWidth="1"/>
    <col min="5" max="5" width="5" customWidth="1"/>
    <col min="6" max="6" width="9.7109375" customWidth="1"/>
    <col min="7" max="7" width="9.5703125" customWidth="1"/>
    <col min="8" max="8" width="10.85546875" customWidth="1"/>
    <col min="9" max="9" width="10.28515625" customWidth="1"/>
    <col min="10" max="10" width="30.5703125" customWidth="1"/>
  </cols>
  <sheetData>
    <row r="1" spans="1:19" x14ac:dyDescent="0.2">
      <c r="A1" s="116" t="s">
        <v>57</v>
      </c>
      <c r="B1" s="116"/>
      <c r="C1" s="22"/>
      <c r="D1" s="22"/>
      <c r="E1" s="22"/>
      <c r="F1" s="22" t="s">
        <v>4</v>
      </c>
      <c r="G1" s="22"/>
      <c r="H1" s="22"/>
      <c r="I1" s="22"/>
      <c r="J1" s="209" t="s">
        <v>109</v>
      </c>
      <c r="K1" s="5"/>
      <c r="L1" s="5"/>
      <c r="M1" s="5"/>
      <c r="N1" s="5"/>
      <c r="O1" s="5"/>
      <c r="P1" s="5"/>
      <c r="Q1" s="5"/>
      <c r="R1" s="5"/>
      <c r="S1" s="5"/>
    </row>
    <row r="2" spans="1:19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5"/>
      <c r="L2" s="5"/>
      <c r="M2" s="5"/>
      <c r="N2" s="5"/>
      <c r="O2" s="5"/>
      <c r="P2" s="5"/>
      <c r="Q2" s="5"/>
      <c r="R2" s="5"/>
      <c r="S2" s="5"/>
    </row>
    <row r="3" spans="1:19" x14ac:dyDescent="0.2">
      <c r="A3" s="4" t="s">
        <v>13</v>
      </c>
      <c r="B3" s="4"/>
      <c r="C3" s="4"/>
      <c r="D3" s="4"/>
      <c r="E3" s="4"/>
      <c r="F3" s="8"/>
      <c r="G3" s="143" t="s">
        <v>64</v>
      </c>
      <c r="H3" s="143"/>
      <c r="I3" s="143"/>
      <c r="J3" s="144"/>
      <c r="K3" s="5"/>
      <c r="L3" s="5"/>
      <c r="M3" s="5"/>
      <c r="N3" s="5"/>
      <c r="O3" s="5"/>
      <c r="P3" s="5"/>
      <c r="Q3" s="5"/>
      <c r="R3" s="5"/>
      <c r="S3" s="5"/>
    </row>
    <row r="4" spans="1:19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5"/>
      <c r="L4" s="5"/>
      <c r="M4" s="5"/>
      <c r="N4" s="5"/>
      <c r="O4" s="5"/>
      <c r="P4" s="5"/>
      <c r="Q4" s="5"/>
      <c r="R4" s="5"/>
      <c r="S4" s="5"/>
    </row>
    <row r="5" spans="1:19" ht="13.5" thickBot="1" x14ac:dyDescent="0.25">
      <c r="A5" s="114" t="s">
        <v>0</v>
      </c>
      <c r="B5" s="114" t="s">
        <v>14</v>
      </c>
      <c r="C5" s="115" t="s">
        <v>26</v>
      </c>
      <c r="D5" s="206" t="s">
        <v>1</v>
      </c>
      <c r="E5" s="115" t="s">
        <v>3</v>
      </c>
      <c r="F5" s="115" t="s">
        <v>2</v>
      </c>
      <c r="G5" s="136" t="s">
        <v>67</v>
      </c>
      <c r="H5" s="152" t="s">
        <v>65</v>
      </c>
      <c r="I5" s="191" t="s">
        <v>66</v>
      </c>
      <c r="J5" s="192" t="s">
        <v>17</v>
      </c>
      <c r="K5" s="5"/>
      <c r="L5" s="5"/>
      <c r="M5" s="5"/>
      <c r="N5" s="5"/>
      <c r="O5" s="5"/>
      <c r="P5" s="5"/>
      <c r="Q5" s="5"/>
      <c r="R5" s="5"/>
      <c r="S5" s="5"/>
    </row>
    <row r="6" spans="1:19" ht="16.5" thickTop="1" x14ac:dyDescent="0.2">
      <c r="A6" s="109" t="s">
        <v>41</v>
      </c>
      <c r="B6" s="154" t="s">
        <v>58</v>
      </c>
      <c r="C6" s="133">
        <v>13665</v>
      </c>
      <c r="D6" s="166">
        <v>12</v>
      </c>
      <c r="E6" s="119"/>
      <c r="F6" s="125">
        <f>D6*3+E6*2</f>
        <v>36</v>
      </c>
      <c r="G6" s="125"/>
      <c r="H6" s="189">
        <v>2.577</v>
      </c>
      <c r="I6" s="190">
        <f>D6*H6</f>
        <v>30.923999999999999</v>
      </c>
      <c r="J6" s="193" t="s">
        <v>39</v>
      </c>
      <c r="K6" s="5"/>
      <c r="L6" s="5"/>
      <c r="M6" s="5"/>
      <c r="N6" s="5"/>
      <c r="O6" s="5"/>
      <c r="P6" s="5"/>
      <c r="Q6" s="5"/>
      <c r="R6" s="5"/>
      <c r="S6" s="5"/>
    </row>
    <row r="7" spans="1:19" ht="15.75" x14ac:dyDescent="0.2">
      <c r="A7" s="29" t="s">
        <v>42</v>
      </c>
      <c r="B7" s="69" t="s">
        <v>58</v>
      </c>
      <c r="C7" s="70">
        <v>9341</v>
      </c>
      <c r="D7" s="90"/>
      <c r="E7" s="75">
        <v>20</v>
      </c>
      <c r="F7" s="88">
        <f>D7*3+E7*2</f>
        <v>40</v>
      </c>
      <c r="G7" s="122"/>
      <c r="H7" s="186">
        <v>2.577</v>
      </c>
      <c r="I7" s="187">
        <f>D7*H7</f>
        <v>0</v>
      </c>
      <c r="J7" s="188" t="s">
        <v>39</v>
      </c>
      <c r="K7" s="5"/>
      <c r="L7" s="5"/>
      <c r="M7" s="5"/>
      <c r="N7" s="5"/>
      <c r="O7" s="5"/>
      <c r="P7" s="5"/>
      <c r="Q7" s="5"/>
      <c r="R7" s="5"/>
      <c r="S7" s="5"/>
    </row>
    <row r="8" spans="1:19" ht="15.75" x14ac:dyDescent="0.2">
      <c r="A8" s="29" t="s">
        <v>52</v>
      </c>
      <c r="B8" s="69" t="s">
        <v>58</v>
      </c>
      <c r="C8" s="70">
        <v>2338</v>
      </c>
      <c r="D8" s="90">
        <v>3</v>
      </c>
      <c r="E8" s="75"/>
      <c r="F8" s="88">
        <f>D8*3+E8*2</f>
        <v>9</v>
      </c>
      <c r="G8" s="122"/>
      <c r="H8" s="186">
        <v>2.577</v>
      </c>
      <c r="I8" s="187">
        <f>D8*H8</f>
        <v>7.7309999999999999</v>
      </c>
      <c r="J8" s="188" t="s">
        <v>39</v>
      </c>
      <c r="K8" s="5"/>
      <c r="L8" s="5"/>
      <c r="M8" s="5"/>
      <c r="N8" s="5"/>
      <c r="O8" s="5"/>
      <c r="P8" s="5"/>
      <c r="Q8" s="5"/>
      <c r="R8" s="5"/>
      <c r="S8" s="5"/>
    </row>
    <row r="9" spans="1:19" x14ac:dyDescent="0.2">
      <c r="A9" s="29" t="s">
        <v>43</v>
      </c>
      <c r="B9" s="69" t="s">
        <v>58</v>
      </c>
      <c r="C9" s="239">
        <v>23819</v>
      </c>
      <c r="D9" s="90">
        <v>22</v>
      </c>
      <c r="E9" s="75"/>
      <c r="F9" s="88">
        <f>D9*3+E9*2</f>
        <v>66</v>
      </c>
      <c r="G9" s="122"/>
      <c r="H9" s="186">
        <v>2.577</v>
      </c>
      <c r="I9" s="187">
        <f>D9*H9</f>
        <v>56.694000000000003</v>
      </c>
      <c r="J9" s="188" t="s">
        <v>39</v>
      </c>
      <c r="K9" s="5"/>
      <c r="L9" s="5"/>
      <c r="M9" s="5"/>
      <c r="N9" s="5"/>
      <c r="O9" s="5"/>
      <c r="P9" s="5"/>
      <c r="Q9" s="5"/>
      <c r="R9" s="5"/>
      <c r="S9" s="5"/>
    </row>
    <row r="10" spans="1:19" ht="15.75" x14ac:dyDescent="0.2">
      <c r="A10" s="29" t="s">
        <v>44</v>
      </c>
      <c r="B10" s="69" t="s">
        <v>58</v>
      </c>
      <c r="C10" s="70">
        <v>11739</v>
      </c>
      <c r="D10" s="90">
        <v>11</v>
      </c>
      <c r="E10" s="75"/>
      <c r="F10" s="88">
        <f>D10*3+E10*2</f>
        <v>33</v>
      </c>
      <c r="G10" s="122"/>
      <c r="H10" s="186">
        <v>2.577</v>
      </c>
      <c r="I10" s="187">
        <f>D10*H10</f>
        <v>28.347000000000001</v>
      </c>
      <c r="J10" s="188" t="s">
        <v>39</v>
      </c>
      <c r="K10" s="5"/>
      <c r="L10" s="5"/>
      <c r="M10" s="5"/>
      <c r="N10" s="5"/>
      <c r="O10" s="5"/>
      <c r="P10" s="5"/>
      <c r="Q10" s="5"/>
      <c r="R10" s="5"/>
      <c r="S10" s="5"/>
    </row>
    <row r="11" spans="1:19" ht="16.5" thickBot="1" x14ac:dyDescent="0.25">
      <c r="A11" s="117" t="s">
        <v>51</v>
      </c>
      <c r="B11" s="128" t="s">
        <v>55</v>
      </c>
      <c r="C11" s="129">
        <v>20428</v>
      </c>
      <c r="D11" s="130"/>
      <c r="E11" s="113"/>
      <c r="F11" s="113"/>
      <c r="G11" s="113">
        <v>14000</v>
      </c>
      <c r="H11" s="197">
        <v>0.5</v>
      </c>
      <c r="I11" s="198">
        <f>G11/100*0.5</f>
        <v>70</v>
      </c>
      <c r="J11" s="199" t="s">
        <v>39</v>
      </c>
      <c r="K11" s="5"/>
      <c r="L11" s="38"/>
      <c r="M11" s="56"/>
      <c r="N11" s="5"/>
      <c r="O11" s="5"/>
      <c r="P11" s="5"/>
      <c r="Q11" s="5"/>
      <c r="R11" s="5"/>
      <c r="S11" s="5"/>
    </row>
    <row r="12" spans="1:19" ht="13.5" thickTop="1" x14ac:dyDescent="0.2">
      <c r="A12" s="110"/>
      <c r="B12" s="146" t="s">
        <v>59</v>
      </c>
      <c r="C12" s="200">
        <f>SUM(C6:C11)</f>
        <v>81330</v>
      </c>
      <c r="D12" s="148">
        <f>SUM(D6:D11)</f>
        <v>48</v>
      </c>
      <c r="E12" s="148">
        <f>SUM(E6:E11)</f>
        <v>20</v>
      </c>
      <c r="F12" s="148">
        <f>SUM(F6:F11)</f>
        <v>184</v>
      </c>
      <c r="G12" s="148"/>
      <c r="H12" s="194"/>
      <c r="I12" s="195">
        <f>SUM(I6:I11)</f>
        <v>193.696</v>
      </c>
      <c r="J12" s="196"/>
      <c r="K12" s="5"/>
      <c r="L12" s="38"/>
      <c r="M12" s="56"/>
      <c r="N12" s="5"/>
      <c r="O12" s="5"/>
      <c r="P12" s="5"/>
      <c r="Q12" s="5"/>
      <c r="R12" s="5"/>
      <c r="S12" s="5"/>
    </row>
    <row r="13" spans="1:19" ht="15.75" x14ac:dyDescent="0.2">
      <c r="A13" s="39"/>
      <c r="B13" s="44"/>
      <c r="C13" s="77"/>
      <c r="D13" s="44"/>
      <c r="E13" s="44"/>
      <c r="F13" s="44"/>
      <c r="G13" s="44"/>
      <c r="H13" s="63"/>
      <c r="I13" s="64"/>
      <c r="J13" s="80"/>
      <c r="K13" s="5"/>
      <c r="L13" s="38"/>
      <c r="M13" s="56"/>
      <c r="N13" s="5"/>
      <c r="O13" s="5"/>
      <c r="P13" s="5"/>
      <c r="Q13" s="5"/>
      <c r="R13" s="5"/>
      <c r="S13" s="5"/>
    </row>
    <row r="14" spans="1:19" ht="15.75" x14ac:dyDescent="0.2">
      <c r="A14" s="39"/>
      <c r="B14" s="44"/>
      <c r="C14" s="77"/>
      <c r="D14" s="44"/>
      <c r="E14" s="44"/>
      <c r="F14" s="44"/>
      <c r="G14" s="44"/>
      <c r="H14" s="63"/>
      <c r="I14" s="64"/>
      <c r="J14" s="80"/>
      <c r="K14" s="5"/>
      <c r="L14" s="38"/>
      <c r="M14" s="56"/>
      <c r="N14" s="5"/>
      <c r="O14" s="5"/>
      <c r="P14" s="5"/>
      <c r="Q14" s="5"/>
      <c r="R14" s="5"/>
      <c r="S14" s="5"/>
    </row>
    <row r="15" spans="1:19" ht="15.75" x14ac:dyDescent="0.2">
      <c r="A15" s="39"/>
      <c r="B15" s="44"/>
      <c r="C15" s="77"/>
      <c r="D15" s="44"/>
      <c r="E15" s="44"/>
      <c r="F15" s="44"/>
      <c r="G15" s="44"/>
      <c r="H15" s="63"/>
      <c r="I15" s="64"/>
      <c r="J15" s="80"/>
      <c r="K15" s="5"/>
      <c r="L15" s="38"/>
      <c r="M15" s="56"/>
      <c r="N15" s="5"/>
      <c r="O15" s="5"/>
      <c r="P15" s="5"/>
      <c r="Q15" s="5"/>
      <c r="R15" s="5"/>
      <c r="S15" s="5"/>
    </row>
    <row r="16" spans="1:19" ht="15.75" x14ac:dyDescent="0.2">
      <c r="A16" s="39"/>
      <c r="B16" s="44"/>
      <c r="C16" s="77"/>
      <c r="D16" s="44"/>
      <c r="E16" s="44"/>
      <c r="F16" s="44"/>
      <c r="G16" s="44"/>
      <c r="H16" s="63"/>
      <c r="I16" s="64"/>
      <c r="J16" s="80"/>
      <c r="K16" s="5"/>
      <c r="L16" s="38"/>
      <c r="M16" s="56"/>
      <c r="N16" s="5"/>
      <c r="O16" s="5"/>
      <c r="P16" s="5"/>
      <c r="Q16" s="5"/>
      <c r="R16" s="5"/>
      <c r="S16" s="5"/>
    </row>
    <row r="17" spans="1:19" ht="15.75" x14ac:dyDescent="0.2">
      <c r="A17" s="39"/>
      <c r="B17" s="44"/>
      <c r="C17" s="77"/>
      <c r="D17" s="44"/>
      <c r="E17" s="44"/>
      <c r="F17" s="44"/>
      <c r="G17" s="44"/>
      <c r="H17" s="63"/>
      <c r="I17" s="64"/>
      <c r="J17" s="80"/>
      <c r="K17" s="5"/>
      <c r="L17" s="38"/>
      <c r="M17" s="56"/>
      <c r="N17" s="5"/>
      <c r="O17" s="5"/>
      <c r="P17" s="5"/>
      <c r="Q17" s="5"/>
      <c r="R17" s="5"/>
      <c r="S17" s="5"/>
    </row>
    <row r="18" spans="1:19" ht="15.75" x14ac:dyDescent="0.2">
      <c r="A18" s="39"/>
      <c r="B18" s="44"/>
      <c r="C18" s="77"/>
      <c r="D18" s="44"/>
      <c r="E18" s="44"/>
      <c r="F18" s="44"/>
      <c r="G18" s="44"/>
      <c r="H18" s="63"/>
      <c r="I18" s="64"/>
      <c r="J18" s="80"/>
      <c r="K18" s="5"/>
      <c r="L18" s="38"/>
      <c r="M18" s="56"/>
      <c r="N18" s="5"/>
      <c r="O18" s="5"/>
      <c r="P18" s="5"/>
      <c r="Q18" s="5"/>
      <c r="R18" s="5"/>
      <c r="S18" s="5"/>
    </row>
    <row r="19" spans="1:19" ht="15.75" x14ac:dyDescent="0.2">
      <c r="A19" s="39"/>
      <c r="B19" s="44"/>
      <c r="C19" s="77"/>
      <c r="D19" s="44"/>
      <c r="E19" s="44"/>
      <c r="F19" s="44"/>
      <c r="G19" s="44"/>
      <c r="H19" s="63"/>
      <c r="I19" s="64"/>
      <c r="J19" s="80"/>
      <c r="K19" s="5"/>
      <c r="L19" s="38"/>
      <c r="M19" s="56"/>
      <c r="N19" s="5"/>
      <c r="O19" s="5"/>
      <c r="P19" s="5"/>
      <c r="Q19" s="5"/>
      <c r="R19" s="5"/>
      <c r="S19" s="5"/>
    </row>
    <row r="20" spans="1:19" ht="15.75" x14ac:dyDescent="0.2">
      <c r="A20" s="39"/>
      <c r="B20" s="44"/>
      <c r="C20" s="77"/>
      <c r="D20" s="44"/>
      <c r="E20" s="44"/>
      <c r="F20" s="44"/>
      <c r="G20" s="44"/>
      <c r="H20" s="63"/>
      <c r="I20" s="64"/>
      <c r="J20" s="80"/>
      <c r="K20" s="5"/>
      <c r="L20" s="38"/>
      <c r="M20" s="56"/>
      <c r="N20" s="5"/>
      <c r="O20" s="5"/>
      <c r="P20" s="5"/>
      <c r="Q20" s="5"/>
      <c r="R20" s="5"/>
      <c r="S20" s="5"/>
    </row>
    <row r="21" spans="1:19" ht="15.75" x14ac:dyDescent="0.2">
      <c r="A21" s="39"/>
      <c r="B21" s="44"/>
      <c r="C21" s="77"/>
      <c r="D21" s="44"/>
      <c r="E21" s="44"/>
      <c r="F21" s="44"/>
      <c r="G21" s="44"/>
      <c r="H21" s="63"/>
      <c r="I21" s="64"/>
      <c r="J21" s="80"/>
      <c r="K21" s="5"/>
      <c r="L21" s="38"/>
      <c r="M21" s="56"/>
      <c r="N21" s="5"/>
      <c r="O21" s="5"/>
      <c r="P21" s="5"/>
      <c r="Q21" s="5"/>
      <c r="R21" s="5"/>
      <c r="S21" s="5"/>
    </row>
    <row r="22" spans="1:19" ht="15.75" x14ac:dyDescent="0.2">
      <c r="A22" s="39"/>
      <c r="B22" s="44"/>
      <c r="C22" s="77"/>
      <c r="D22" s="44"/>
      <c r="E22" s="44"/>
      <c r="F22" s="44"/>
      <c r="G22" s="44"/>
      <c r="H22" s="63"/>
      <c r="I22" s="64"/>
      <c r="J22" s="80"/>
      <c r="K22" s="5"/>
      <c r="L22" s="38"/>
      <c r="M22" s="56"/>
      <c r="N22" s="5"/>
      <c r="O22" s="5"/>
      <c r="P22" s="5"/>
      <c r="Q22" s="5"/>
      <c r="R22" s="5"/>
      <c r="S22" s="5"/>
    </row>
    <row r="23" spans="1:19" ht="15.75" x14ac:dyDescent="0.2">
      <c r="A23" s="39"/>
      <c r="B23" s="44"/>
      <c r="C23" s="77"/>
      <c r="D23" s="44"/>
      <c r="E23" s="44"/>
      <c r="F23" s="44"/>
      <c r="G23" s="44"/>
      <c r="H23" s="63"/>
      <c r="I23" s="64"/>
      <c r="J23" s="80"/>
      <c r="K23" s="5"/>
      <c r="L23" s="38"/>
      <c r="M23" s="56"/>
      <c r="N23" s="5"/>
      <c r="O23" s="5"/>
      <c r="P23" s="5"/>
      <c r="Q23" s="5"/>
      <c r="R23" s="5"/>
      <c r="S23" s="5"/>
    </row>
    <row r="24" spans="1:19" ht="15.75" x14ac:dyDescent="0.2">
      <c r="A24" s="39"/>
      <c r="B24" s="44"/>
      <c r="C24" s="77"/>
      <c r="D24" s="44"/>
      <c r="E24" s="44"/>
      <c r="F24" s="44"/>
      <c r="G24" s="44"/>
      <c r="H24" s="63"/>
      <c r="I24" s="64"/>
      <c r="J24" s="80"/>
      <c r="K24" s="5"/>
      <c r="L24" s="38"/>
      <c r="M24" s="56"/>
      <c r="N24" s="5"/>
      <c r="O24" s="5"/>
      <c r="P24" s="5"/>
      <c r="Q24" s="5"/>
      <c r="R24" s="5"/>
      <c r="S24" s="5"/>
    </row>
    <row r="25" spans="1:19" ht="15.75" x14ac:dyDescent="0.2">
      <c r="A25" s="39"/>
      <c r="B25" s="44"/>
      <c r="C25" s="77"/>
      <c r="D25" s="44"/>
      <c r="E25" s="44"/>
      <c r="F25" s="44"/>
      <c r="G25" s="44"/>
      <c r="H25" s="63"/>
      <c r="I25" s="64"/>
      <c r="J25" s="80"/>
      <c r="K25" s="5"/>
      <c r="L25" s="38"/>
      <c r="M25" s="56"/>
      <c r="N25" s="5"/>
      <c r="O25" s="5"/>
      <c r="P25" s="5"/>
      <c r="Q25" s="5"/>
      <c r="R25" s="5"/>
      <c r="S25" s="5"/>
    </row>
    <row r="26" spans="1:19" ht="15.75" x14ac:dyDescent="0.2">
      <c r="A26" s="39"/>
      <c r="B26" s="44"/>
      <c r="C26" s="77"/>
      <c r="D26" s="44"/>
      <c r="E26" s="44"/>
      <c r="F26" s="44"/>
      <c r="G26" s="44"/>
      <c r="H26" s="63"/>
      <c r="I26" s="64"/>
      <c r="J26" s="80"/>
      <c r="K26" s="5"/>
      <c r="L26" s="38"/>
      <c r="M26" s="56"/>
      <c r="N26" s="5"/>
      <c r="O26" s="5"/>
      <c r="P26" s="5"/>
      <c r="Q26" s="5"/>
      <c r="R26" s="5"/>
      <c r="S26" s="5"/>
    </row>
    <row r="27" spans="1:19" ht="15.75" x14ac:dyDescent="0.2">
      <c r="A27" s="39"/>
      <c r="B27" s="44"/>
      <c r="C27" s="77"/>
      <c r="D27" s="44"/>
      <c r="E27" s="44"/>
      <c r="F27" s="44"/>
      <c r="G27" s="44"/>
      <c r="H27" s="63"/>
      <c r="I27" s="64"/>
      <c r="J27" s="80"/>
      <c r="K27" s="56"/>
      <c r="L27" s="38"/>
      <c r="M27" s="5"/>
      <c r="N27" s="5"/>
      <c r="O27" s="5"/>
      <c r="P27" s="5"/>
      <c r="Q27" s="5"/>
      <c r="R27" s="5"/>
      <c r="S27" s="5"/>
    </row>
    <row r="28" spans="1:19" ht="15.75" x14ac:dyDescent="0.2">
      <c r="A28" s="39"/>
      <c r="B28" s="44"/>
      <c r="C28" s="77"/>
      <c r="D28" s="44"/>
      <c r="E28" s="44"/>
      <c r="F28" s="44"/>
      <c r="G28" s="44"/>
      <c r="H28" s="63"/>
      <c r="I28" s="64"/>
      <c r="J28" s="80"/>
      <c r="K28" s="56"/>
      <c r="L28" s="38"/>
      <c r="M28" s="5"/>
      <c r="N28" s="5"/>
      <c r="O28" s="5"/>
      <c r="P28" s="5"/>
      <c r="Q28" s="5"/>
      <c r="R28" s="5"/>
      <c r="S28" s="5"/>
    </row>
    <row r="29" spans="1:19" ht="15.75" x14ac:dyDescent="0.2">
      <c r="A29" s="39"/>
      <c r="B29" s="44"/>
      <c r="C29" s="77"/>
      <c r="D29" s="44"/>
      <c r="E29" s="44"/>
      <c r="F29" s="44"/>
      <c r="G29" s="44"/>
      <c r="H29" s="63"/>
      <c r="I29" s="64"/>
      <c r="J29" s="80"/>
      <c r="K29" s="56"/>
      <c r="L29" s="38"/>
      <c r="M29" s="5"/>
      <c r="N29" s="5"/>
      <c r="O29" s="5"/>
      <c r="P29" s="5"/>
      <c r="Q29" s="5"/>
      <c r="R29" s="5"/>
      <c r="S29" s="5"/>
    </row>
    <row r="30" spans="1:19" ht="15.75" x14ac:dyDescent="0.2">
      <c r="A30" s="39"/>
      <c r="B30" s="44"/>
      <c r="C30" s="77"/>
      <c r="D30" s="44"/>
      <c r="E30" s="44"/>
      <c r="F30" s="44"/>
      <c r="G30" s="44"/>
      <c r="H30" s="63"/>
      <c r="I30" s="64"/>
      <c r="J30" s="80"/>
      <c r="K30" s="56"/>
      <c r="L30" s="38"/>
      <c r="M30" s="5"/>
      <c r="N30" s="5"/>
      <c r="O30" s="5"/>
      <c r="P30" s="5"/>
      <c r="Q30" s="5"/>
      <c r="R30" s="5"/>
      <c r="S30" s="5"/>
    </row>
    <row r="31" spans="1:19" ht="15.75" x14ac:dyDescent="0.2">
      <c r="A31" s="39"/>
      <c r="B31" s="40"/>
      <c r="C31" s="91"/>
      <c r="D31" s="40"/>
      <c r="E31" s="40"/>
      <c r="F31" s="40"/>
      <c r="G31" s="40"/>
      <c r="H31" s="92"/>
      <c r="I31" s="54"/>
      <c r="J31" s="80"/>
      <c r="K31" s="56"/>
      <c r="L31" s="38"/>
      <c r="M31" s="5"/>
      <c r="N31" s="5"/>
      <c r="O31" s="5"/>
      <c r="P31" s="5"/>
      <c r="Q31" s="5"/>
      <c r="R31" s="5"/>
      <c r="S31" s="5"/>
    </row>
    <row r="32" spans="1:19" ht="15.75" x14ac:dyDescent="0.2">
      <c r="A32" s="39"/>
      <c r="B32" s="44"/>
      <c r="C32" s="77"/>
      <c r="D32" s="44"/>
      <c r="E32" s="44"/>
      <c r="F32" s="44"/>
      <c r="G32" s="44"/>
      <c r="H32" s="63"/>
      <c r="I32" s="64"/>
      <c r="J32" s="80"/>
      <c r="K32" s="56"/>
      <c r="L32" s="38"/>
      <c r="M32" s="5"/>
      <c r="N32" s="5"/>
      <c r="O32" s="5"/>
      <c r="P32" s="5"/>
      <c r="Q32" s="5"/>
      <c r="R32" s="5"/>
      <c r="S32" s="5"/>
    </row>
    <row r="33" spans="1:19" ht="15.75" x14ac:dyDescent="0.2">
      <c r="A33" s="39"/>
      <c r="B33" s="44"/>
      <c r="C33" s="77"/>
      <c r="D33" s="44"/>
      <c r="E33" s="44"/>
      <c r="F33" s="44"/>
      <c r="G33" s="44"/>
      <c r="H33" s="63"/>
      <c r="I33" s="64"/>
      <c r="J33" s="80"/>
      <c r="K33" s="56"/>
      <c r="L33" s="38"/>
      <c r="M33" s="5"/>
      <c r="N33" s="5"/>
      <c r="O33" s="5"/>
      <c r="P33" s="5"/>
      <c r="Q33" s="5"/>
      <c r="R33" s="5"/>
      <c r="S33" s="5"/>
    </row>
    <row r="34" spans="1:19" ht="15.75" x14ac:dyDescent="0.2">
      <c r="A34" s="39"/>
      <c r="B34" s="44"/>
      <c r="C34" s="77"/>
      <c r="D34" s="44"/>
      <c r="E34" s="44"/>
      <c r="F34" s="44"/>
      <c r="G34" s="44"/>
      <c r="H34" s="63"/>
      <c r="I34" s="64"/>
      <c r="J34" s="80"/>
      <c r="K34" s="56"/>
      <c r="L34" s="38"/>
      <c r="M34" s="5"/>
      <c r="N34" s="5"/>
      <c r="O34" s="5"/>
      <c r="P34" s="5"/>
      <c r="Q34" s="5"/>
      <c r="R34" s="5"/>
      <c r="S34" s="5"/>
    </row>
    <row r="35" spans="1:19" ht="15.75" x14ac:dyDescent="0.2">
      <c r="A35" s="39"/>
      <c r="B35" s="44"/>
      <c r="C35" s="77"/>
      <c r="D35" s="44"/>
      <c r="E35" s="44"/>
      <c r="F35" s="44"/>
      <c r="G35" s="44"/>
      <c r="H35" s="63"/>
      <c r="I35" s="64"/>
      <c r="J35" s="80"/>
      <c r="K35" s="56"/>
      <c r="L35" s="38"/>
      <c r="M35" s="5"/>
      <c r="N35" s="5"/>
      <c r="O35" s="5"/>
      <c r="P35" s="5"/>
      <c r="Q35" s="5"/>
      <c r="R35" s="5"/>
      <c r="S35" s="5"/>
    </row>
    <row r="36" spans="1:19" ht="15.75" x14ac:dyDescent="0.2">
      <c r="A36" s="39"/>
      <c r="B36" s="44"/>
      <c r="C36" s="77"/>
      <c r="D36" s="44"/>
      <c r="E36" s="44"/>
      <c r="F36" s="44"/>
      <c r="G36" s="44"/>
      <c r="H36" s="63"/>
      <c r="I36" s="64"/>
      <c r="J36" s="80"/>
      <c r="K36" s="56"/>
      <c r="L36" s="38"/>
      <c r="M36" s="5"/>
      <c r="N36" s="5"/>
      <c r="O36" s="5"/>
      <c r="P36" s="5"/>
      <c r="Q36" s="5"/>
      <c r="R36" s="5"/>
      <c r="S36" s="5"/>
    </row>
    <row r="37" spans="1:19" ht="15.75" x14ac:dyDescent="0.2">
      <c r="A37" s="39"/>
      <c r="B37" s="44"/>
      <c r="C37" s="81"/>
      <c r="D37" s="44"/>
      <c r="E37" s="44"/>
      <c r="F37" s="44"/>
      <c r="G37" s="44"/>
      <c r="H37" s="63"/>
      <c r="I37" s="64"/>
      <c r="J37" s="80"/>
      <c r="K37" s="56"/>
      <c r="L37" s="38"/>
      <c r="M37" s="5"/>
      <c r="N37" s="5"/>
      <c r="O37" s="5"/>
      <c r="P37" s="5"/>
      <c r="Q37" s="5"/>
      <c r="R37" s="5"/>
      <c r="S37" s="5"/>
    </row>
    <row r="38" spans="1:19" ht="15.75" x14ac:dyDescent="0.2">
      <c r="A38" s="39"/>
      <c r="B38" s="44"/>
      <c r="C38" s="77"/>
      <c r="D38" s="44"/>
      <c r="E38" s="44"/>
      <c r="F38" s="44"/>
      <c r="G38" s="44"/>
      <c r="H38" s="63"/>
      <c r="I38" s="64"/>
      <c r="J38" s="80"/>
      <c r="K38" s="56"/>
      <c r="L38" s="38"/>
      <c r="M38" s="5"/>
      <c r="N38" s="5"/>
      <c r="O38" s="5"/>
      <c r="P38" s="5"/>
      <c r="Q38" s="5"/>
      <c r="R38" s="5"/>
      <c r="S38" s="5"/>
    </row>
    <row r="39" spans="1:19" x14ac:dyDescent="0.2">
      <c r="A39" s="39"/>
      <c r="B39" s="71"/>
      <c r="C39" s="79"/>
      <c r="D39" s="71"/>
      <c r="E39" s="71"/>
      <c r="F39" s="71"/>
      <c r="G39" s="71"/>
      <c r="H39" s="82"/>
      <c r="I39" s="83"/>
      <c r="J39" s="55"/>
      <c r="K39" s="56"/>
      <c r="L39" s="38"/>
      <c r="M39" s="5"/>
      <c r="N39" s="5"/>
      <c r="O39" s="5"/>
      <c r="P39" s="5"/>
      <c r="Q39" s="5"/>
      <c r="R39" s="5"/>
      <c r="S39" s="5"/>
    </row>
    <row r="40" spans="1:19" x14ac:dyDescent="0.2">
      <c r="A40" s="39"/>
      <c r="B40" s="44"/>
      <c r="C40" s="41"/>
      <c r="D40" s="44"/>
      <c r="E40" s="44"/>
      <c r="F40" s="44"/>
      <c r="G40" s="44"/>
      <c r="H40" s="63"/>
      <c r="I40" s="64"/>
      <c r="J40" s="55"/>
      <c r="K40" s="56"/>
      <c r="L40" s="38"/>
      <c r="M40" s="5"/>
      <c r="N40" s="5"/>
      <c r="O40" s="5"/>
      <c r="P40" s="5"/>
      <c r="Q40" s="5"/>
      <c r="R40" s="5"/>
      <c r="S40" s="5"/>
    </row>
    <row r="41" spans="1:19" x14ac:dyDescent="0.2">
      <c r="A41" s="39"/>
      <c r="B41" s="44"/>
      <c r="C41" s="41"/>
      <c r="D41" s="44"/>
      <c r="E41" s="44"/>
      <c r="F41" s="44"/>
      <c r="G41" s="44"/>
      <c r="H41" s="63"/>
      <c r="I41" s="64"/>
      <c r="J41" s="65"/>
      <c r="K41" s="5"/>
      <c r="L41" s="5"/>
      <c r="M41" s="5"/>
      <c r="N41" s="5"/>
      <c r="O41" s="5"/>
      <c r="P41" s="5"/>
      <c r="Q41" s="5"/>
      <c r="R41" s="5"/>
      <c r="S41" s="5"/>
    </row>
    <row r="42" spans="1:19" x14ac:dyDescent="0.2">
      <c r="A42" s="39"/>
      <c r="B42" s="44"/>
      <c r="C42" s="41"/>
      <c r="D42" s="44"/>
      <c r="E42" s="44"/>
      <c r="F42" s="44"/>
      <c r="G42" s="44"/>
      <c r="H42" s="63"/>
      <c r="I42" s="64"/>
      <c r="J42" s="65"/>
      <c r="K42" s="5"/>
      <c r="L42" s="5"/>
      <c r="M42" s="5"/>
      <c r="N42" s="5"/>
      <c r="O42" s="5"/>
      <c r="P42" s="5"/>
      <c r="Q42" s="5"/>
      <c r="R42" s="5"/>
      <c r="S42" s="5"/>
    </row>
    <row r="43" spans="1:19" x14ac:dyDescent="0.2">
      <c r="A43" s="39"/>
      <c r="B43" s="44"/>
      <c r="C43" s="41"/>
      <c r="D43" s="44"/>
      <c r="E43" s="44"/>
      <c r="F43" s="44"/>
      <c r="G43" s="44"/>
      <c r="H43" s="63"/>
      <c r="I43" s="64"/>
      <c r="J43" s="65"/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2">
      <c r="A44" s="39"/>
      <c r="B44" s="40"/>
      <c r="C44" s="41"/>
      <c r="D44" s="40"/>
      <c r="E44" s="40"/>
      <c r="F44" s="40"/>
      <c r="G44" s="40"/>
      <c r="H44" s="42"/>
      <c r="I44" s="54"/>
      <c r="J44" s="42"/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2">
      <c r="A45" s="39"/>
      <c r="B45" s="40"/>
      <c r="C45" s="41"/>
      <c r="D45" s="40"/>
      <c r="E45" s="40"/>
      <c r="F45" s="40"/>
      <c r="G45" s="40"/>
      <c r="H45" s="42"/>
      <c r="I45" s="54"/>
      <c r="J45" s="42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2">
      <c r="A46" s="39"/>
      <c r="B46" s="44"/>
      <c r="C46" s="41"/>
      <c r="D46" s="40"/>
      <c r="E46" s="40"/>
      <c r="F46" s="40"/>
      <c r="G46" s="44"/>
      <c r="H46" s="63"/>
      <c r="I46" s="54"/>
      <c r="J46" s="6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2">
      <c r="A47" s="39"/>
      <c r="B47" s="44"/>
      <c r="C47" s="41"/>
      <c r="D47" s="40"/>
      <c r="E47" s="40"/>
      <c r="F47" s="40"/>
      <c r="G47" s="44"/>
      <c r="H47" s="42"/>
      <c r="I47" s="54"/>
      <c r="J47" s="42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">
      <c r="A48" s="39"/>
      <c r="B48" s="44"/>
      <c r="C48" s="41"/>
      <c r="D48" s="40"/>
      <c r="E48" s="40"/>
      <c r="F48" s="40"/>
      <c r="G48" s="44"/>
      <c r="H48" s="63"/>
      <c r="I48" s="54"/>
      <c r="J48" s="65"/>
      <c r="K48" s="5"/>
      <c r="L48" s="5"/>
      <c r="M48" s="5"/>
      <c r="N48" s="5"/>
      <c r="O48" s="5"/>
      <c r="P48" s="5"/>
      <c r="Q48" s="5"/>
      <c r="R48" s="5"/>
      <c r="S48" s="5"/>
    </row>
    <row r="49" spans="1:43" x14ac:dyDescent="0.2">
      <c r="A49" s="39"/>
      <c r="B49" s="44"/>
      <c r="C49" s="41"/>
      <c r="D49" s="40"/>
      <c r="E49" s="40"/>
      <c r="F49" s="40"/>
      <c r="G49" s="44"/>
      <c r="H49" s="42"/>
      <c r="I49" s="54"/>
      <c r="J49" s="42"/>
      <c r="K49" s="5"/>
      <c r="L49" s="5"/>
      <c r="M49" s="5"/>
      <c r="N49" s="5"/>
      <c r="O49" s="5"/>
      <c r="P49" s="5"/>
      <c r="Q49" s="5"/>
      <c r="R49" s="5"/>
      <c r="S49" s="5"/>
    </row>
    <row r="50" spans="1:43" x14ac:dyDescent="0.2">
      <c r="A50" s="39"/>
      <c r="B50" s="44"/>
      <c r="C50" s="41"/>
      <c r="D50" s="44"/>
      <c r="E50" s="44"/>
      <c r="F50" s="44"/>
      <c r="G50" s="44"/>
      <c r="H50" s="63"/>
      <c r="I50" s="64"/>
      <c r="J50" s="55"/>
      <c r="K50" s="5"/>
      <c r="L50" s="5"/>
      <c r="M50" s="5"/>
      <c r="N50" s="5"/>
      <c r="O50" s="5"/>
      <c r="P50" s="5"/>
      <c r="Q50" s="5"/>
      <c r="R50" s="5"/>
      <c r="S50" s="5"/>
    </row>
    <row r="51" spans="1:43" x14ac:dyDescent="0.2">
      <c r="A51" s="39"/>
      <c r="B51" s="44"/>
      <c r="C51" s="41"/>
      <c r="D51" s="44"/>
      <c r="E51" s="44"/>
      <c r="F51" s="44"/>
      <c r="G51" s="44"/>
      <c r="H51" s="63"/>
      <c r="I51" s="64"/>
      <c r="J51" s="55"/>
      <c r="K51" s="5"/>
      <c r="L51" s="5"/>
      <c r="M51" s="5"/>
      <c r="N51" s="5"/>
      <c r="O51" s="5"/>
      <c r="P51" s="5"/>
      <c r="Q51" s="5"/>
      <c r="R51" s="5"/>
      <c r="S51" s="5"/>
    </row>
    <row r="52" spans="1:43" x14ac:dyDescent="0.2">
      <c r="A52" s="39"/>
      <c r="B52" s="44"/>
      <c r="C52" s="41"/>
      <c r="D52" s="44"/>
      <c r="E52" s="44"/>
      <c r="F52" s="44"/>
      <c r="G52" s="44"/>
      <c r="H52" s="63"/>
      <c r="I52" s="64"/>
      <c r="J52" s="55"/>
      <c r="K52" s="5"/>
      <c r="L52" s="5"/>
      <c r="M52" s="5"/>
      <c r="N52" s="5"/>
      <c r="O52" s="5"/>
      <c r="P52" s="5"/>
      <c r="Q52" s="5"/>
      <c r="R52" s="5"/>
      <c r="S52" s="5"/>
    </row>
    <row r="53" spans="1:43" x14ac:dyDescent="0.2">
      <c r="A53" s="39"/>
      <c r="B53" s="44"/>
      <c r="C53" s="41"/>
      <c r="D53" s="44"/>
      <c r="E53" s="44"/>
      <c r="F53" s="44"/>
      <c r="G53" s="44"/>
      <c r="H53" s="63"/>
      <c r="I53" s="64"/>
      <c r="J53" s="65"/>
      <c r="K53" s="5"/>
      <c r="L53" s="5"/>
      <c r="M53" s="5"/>
      <c r="N53" s="5"/>
      <c r="O53" s="5"/>
      <c r="P53" s="5"/>
      <c r="Q53" s="5"/>
      <c r="R53" s="5"/>
      <c r="S53" s="5"/>
    </row>
    <row r="54" spans="1:43" x14ac:dyDescent="0.2">
      <c r="A54" s="39"/>
      <c r="B54" s="44"/>
      <c r="C54" s="41"/>
      <c r="D54" s="44"/>
      <c r="E54" s="44"/>
      <c r="F54" s="44"/>
      <c r="G54" s="44"/>
      <c r="H54" s="63"/>
      <c r="I54" s="64"/>
      <c r="J54" s="65"/>
      <c r="K54" s="5"/>
      <c r="L54" s="5"/>
      <c r="M54" s="5"/>
      <c r="N54" s="5"/>
      <c r="O54" s="5"/>
      <c r="P54" s="5"/>
      <c r="Q54" s="5"/>
      <c r="R54" s="5"/>
      <c r="S54" s="5"/>
    </row>
    <row r="55" spans="1:43" x14ac:dyDescent="0.2">
      <c r="A55" s="39"/>
      <c r="B55" s="44"/>
      <c r="C55" s="41"/>
      <c r="D55" s="44"/>
      <c r="E55" s="44"/>
      <c r="F55" s="44"/>
      <c r="G55" s="44"/>
      <c r="H55" s="63"/>
      <c r="I55" s="64"/>
      <c r="J55" s="65"/>
      <c r="K55" s="5"/>
      <c r="L55" s="5"/>
      <c r="M55" s="5"/>
      <c r="N55" s="5"/>
      <c r="O55" s="5"/>
      <c r="P55" s="5"/>
      <c r="Q55" s="5"/>
      <c r="R55" s="5"/>
      <c r="S55" s="5"/>
    </row>
    <row r="56" spans="1:43" x14ac:dyDescent="0.2">
      <c r="A56" s="39"/>
      <c r="B56" s="44"/>
      <c r="C56" s="41"/>
      <c r="D56" s="44"/>
      <c r="E56" s="44"/>
      <c r="F56" s="44"/>
      <c r="G56" s="44"/>
      <c r="H56" s="63"/>
      <c r="I56" s="64"/>
      <c r="J56" s="65"/>
      <c r="K56" s="5"/>
      <c r="L56" s="5"/>
      <c r="M56" s="5"/>
      <c r="N56" s="5"/>
      <c r="O56" s="5"/>
      <c r="P56" s="5"/>
      <c r="Q56" s="5"/>
      <c r="R56" s="5"/>
      <c r="S56" s="5"/>
    </row>
    <row r="57" spans="1:43" x14ac:dyDescent="0.2">
      <c r="A57" s="39"/>
      <c r="B57" s="44"/>
      <c r="C57" s="41"/>
      <c r="D57" s="44"/>
      <c r="E57" s="44"/>
      <c r="F57" s="44"/>
      <c r="G57" s="44"/>
      <c r="H57" s="63"/>
      <c r="I57" s="64"/>
      <c r="J57" s="65"/>
      <c r="K57" s="5"/>
      <c r="L57" s="5"/>
      <c r="M57" s="5"/>
      <c r="N57" s="5"/>
      <c r="O57" s="5"/>
      <c r="P57" s="5"/>
      <c r="Q57" s="5"/>
      <c r="R57" s="5"/>
      <c r="S57" s="5"/>
    </row>
    <row r="58" spans="1:43" x14ac:dyDescent="0.2">
      <c r="A58" s="39"/>
      <c r="B58" s="40"/>
      <c r="C58" s="41"/>
      <c r="D58" s="40"/>
      <c r="E58" s="40"/>
      <c r="F58" s="40"/>
      <c r="G58" s="40"/>
      <c r="H58" s="42"/>
      <c r="I58" s="54"/>
      <c r="J58" s="42"/>
      <c r="K58" s="5"/>
      <c r="L58" s="5"/>
      <c r="M58" s="5"/>
      <c r="N58" s="5"/>
      <c r="O58" s="5"/>
      <c r="P58" s="5"/>
      <c r="Q58" s="5"/>
      <c r="R58" s="5"/>
      <c r="S58" s="5"/>
    </row>
    <row r="59" spans="1:43" x14ac:dyDescent="0.2">
      <c r="A59" s="39"/>
      <c r="B59" s="40"/>
      <c r="C59" s="41"/>
      <c r="D59" s="40"/>
      <c r="E59" s="40"/>
      <c r="F59" s="40"/>
      <c r="G59" s="40"/>
      <c r="H59" s="42"/>
      <c r="I59" s="54"/>
      <c r="J59" s="42"/>
      <c r="K59" s="5"/>
      <c r="L59" s="5"/>
      <c r="M59" s="5"/>
      <c r="N59" s="5"/>
      <c r="O59" s="5"/>
      <c r="P59" s="5"/>
      <c r="Q59" s="5"/>
      <c r="R59" s="5"/>
      <c r="S59" s="5"/>
    </row>
    <row r="60" spans="1:43" x14ac:dyDescent="0.2">
      <c r="A60" s="39"/>
      <c r="B60" s="44"/>
      <c r="C60" s="41"/>
      <c r="D60" s="44"/>
      <c r="E60" s="44"/>
      <c r="F60" s="44"/>
      <c r="G60" s="44"/>
      <c r="H60" s="63"/>
      <c r="I60" s="64"/>
      <c r="J60" s="55"/>
      <c r="K60" s="5"/>
      <c r="L60" s="5"/>
      <c r="M60" s="5"/>
      <c r="N60" s="5"/>
      <c r="O60" s="5"/>
      <c r="P60" s="5"/>
      <c r="Q60" s="5"/>
      <c r="R60" s="5"/>
      <c r="S60" s="5"/>
    </row>
    <row r="61" spans="1:43" s="6" customFormat="1" ht="13.5" thickBot="1" x14ac:dyDescent="0.25">
      <c r="A61" s="39"/>
      <c r="B61" s="44"/>
      <c r="C61" s="41"/>
      <c r="D61" s="44"/>
      <c r="E61" s="44"/>
      <c r="F61" s="44"/>
      <c r="G61" s="44"/>
      <c r="H61" s="63"/>
      <c r="I61" s="64"/>
      <c r="J61" s="5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s="5" customFormat="1" x14ac:dyDescent="0.2">
      <c r="A62" s="39"/>
      <c r="B62" s="44"/>
      <c r="C62" s="41"/>
      <c r="D62" s="44"/>
      <c r="E62" s="44"/>
      <c r="F62" s="44"/>
      <c r="G62" s="44"/>
      <c r="H62" s="63"/>
      <c r="I62" s="64"/>
      <c r="J62" s="65"/>
    </row>
    <row r="63" spans="1:43" s="5" customFormat="1" x14ac:dyDescent="0.2">
      <c r="A63" s="39"/>
      <c r="B63" s="44"/>
      <c r="C63" s="41"/>
      <c r="D63" s="44"/>
      <c r="E63" s="44"/>
      <c r="F63" s="44"/>
      <c r="G63" s="44"/>
      <c r="H63" s="63"/>
      <c r="I63" s="64"/>
      <c r="J63" s="65"/>
    </row>
    <row r="64" spans="1:43" s="5" customFormat="1" x14ac:dyDescent="0.2">
      <c r="A64" s="39"/>
      <c r="B64" s="44"/>
      <c r="C64" s="41"/>
      <c r="D64" s="44"/>
      <c r="E64" s="44"/>
      <c r="F64" s="44"/>
      <c r="G64" s="44"/>
      <c r="H64" s="63"/>
      <c r="I64" s="64"/>
      <c r="J64" s="65"/>
    </row>
    <row r="65" spans="1:19" s="5" customFormat="1" x14ac:dyDescent="0.2">
      <c r="A65" s="39"/>
      <c r="B65" s="44"/>
      <c r="C65" s="41"/>
      <c r="D65" s="44"/>
      <c r="E65" s="44"/>
      <c r="F65" s="44"/>
      <c r="G65" s="44"/>
      <c r="H65" s="63"/>
      <c r="I65" s="64"/>
      <c r="J65" s="65"/>
    </row>
    <row r="66" spans="1:19" s="5" customFormat="1" x14ac:dyDescent="0.2">
      <c r="A66" s="39"/>
      <c r="B66" s="44"/>
      <c r="C66" s="41"/>
      <c r="D66" s="44"/>
      <c r="E66" s="44"/>
      <c r="F66" s="44"/>
      <c r="G66" s="44"/>
      <c r="H66" s="66"/>
      <c r="I66" s="64"/>
      <c r="J66" s="65"/>
    </row>
    <row r="67" spans="1:19" s="5" customFormat="1" x14ac:dyDescent="0.2">
      <c r="A67" s="39"/>
      <c r="B67" s="40"/>
      <c r="C67" s="41"/>
      <c r="D67" s="40"/>
      <c r="E67" s="40"/>
      <c r="F67" s="40"/>
      <c r="G67" s="40"/>
      <c r="H67" s="42"/>
      <c r="I67" s="54"/>
      <c r="J67" s="42"/>
    </row>
    <row r="68" spans="1:19" s="5" customFormat="1" x14ac:dyDescent="0.2">
      <c r="A68" s="39"/>
      <c r="B68" s="40"/>
      <c r="C68" s="41"/>
      <c r="D68" s="40"/>
      <c r="E68" s="40"/>
      <c r="F68" s="40"/>
      <c r="G68" s="40"/>
      <c r="H68" s="42"/>
      <c r="I68" s="54"/>
      <c r="J68" s="42"/>
    </row>
    <row r="69" spans="1:19" s="5" customFormat="1" x14ac:dyDescent="0.2">
      <c r="A69" s="39"/>
      <c r="B69" s="44"/>
      <c r="C69" s="45"/>
      <c r="D69" s="40"/>
      <c r="E69" s="40"/>
      <c r="F69" s="40"/>
      <c r="G69" s="44"/>
      <c r="H69" s="63"/>
      <c r="I69" s="54"/>
      <c r="J69" s="65"/>
    </row>
    <row r="70" spans="1:19" s="5" customFormat="1" x14ac:dyDescent="0.2">
      <c r="A70" s="39"/>
      <c r="B70" s="44"/>
      <c r="C70" s="45"/>
      <c r="D70" s="40"/>
      <c r="E70" s="40"/>
      <c r="F70" s="40"/>
      <c r="G70" s="44"/>
      <c r="H70" s="42"/>
      <c r="I70" s="54"/>
      <c r="J70" s="42"/>
    </row>
    <row r="71" spans="1:19" x14ac:dyDescent="0.2">
      <c r="A71" s="40"/>
      <c r="B71" s="57"/>
      <c r="C71" s="58"/>
      <c r="D71" s="40"/>
      <c r="E71" s="44"/>
      <c r="F71" s="44"/>
      <c r="G71" s="44"/>
      <c r="H71" s="40"/>
      <c r="I71" s="54"/>
      <c r="J71" s="42"/>
      <c r="K71" s="5"/>
      <c r="L71" s="5"/>
      <c r="M71" s="5"/>
      <c r="N71" s="5"/>
      <c r="O71" s="5"/>
      <c r="P71" s="5"/>
      <c r="Q71" s="5"/>
      <c r="R71" s="5"/>
      <c r="S71" s="5"/>
    </row>
    <row r="72" spans="1:19" x14ac:dyDescent="0.2">
      <c r="A72" s="31"/>
      <c r="B72" s="31"/>
      <c r="C72" s="32"/>
      <c r="D72" s="31"/>
      <c r="E72" s="31"/>
      <c r="F72" s="31"/>
      <c r="G72" s="31"/>
      <c r="H72" s="31"/>
      <c r="I72" s="33"/>
      <c r="J72" s="31"/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2">
      <c r="K73" s="5"/>
      <c r="L73" s="5"/>
      <c r="M73" s="5"/>
      <c r="N73" s="5"/>
      <c r="O73" s="5"/>
      <c r="P73" s="5"/>
      <c r="Q73" s="5"/>
      <c r="R73" s="5"/>
      <c r="S73" s="5"/>
    </row>
    <row r="74" spans="1:19" x14ac:dyDescent="0.2">
      <c r="K74" s="5"/>
      <c r="L74" s="5"/>
      <c r="M74" s="5"/>
      <c r="N74" s="5"/>
      <c r="O74" s="5"/>
      <c r="P74" s="5"/>
      <c r="Q74" s="5"/>
      <c r="R74" s="5"/>
      <c r="S74" s="5"/>
    </row>
    <row r="75" spans="1:19" x14ac:dyDescent="0.2">
      <c r="K75" s="5"/>
      <c r="L75" s="5"/>
      <c r="M75" s="5"/>
      <c r="N75" s="5"/>
      <c r="O75" s="5"/>
      <c r="P75" s="5"/>
      <c r="Q75" s="5"/>
      <c r="R75" s="5"/>
      <c r="S75" s="5"/>
    </row>
    <row r="76" spans="1:19" x14ac:dyDescent="0.2">
      <c r="K76" s="5"/>
      <c r="L76" s="5"/>
      <c r="M76" s="5"/>
      <c r="N76" s="5"/>
      <c r="O76" s="5"/>
      <c r="P76" s="5"/>
      <c r="Q76" s="5"/>
      <c r="R76" s="5"/>
      <c r="S76" s="5"/>
    </row>
    <row r="77" spans="1:19" x14ac:dyDescent="0.2">
      <c r="K77" s="5"/>
      <c r="L77" s="5"/>
      <c r="M77" s="5"/>
      <c r="N77" s="5"/>
      <c r="O77" s="5"/>
      <c r="P77" s="5"/>
      <c r="Q77" s="5"/>
      <c r="R77" s="5"/>
      <c r="S77" s="5"/>
    </row>
    <row r="78" spans="1:19" x14ac:dyDescent="0.2">
      <c r="K78" s="5"/>
      <c r="L78" s="5"/>
      <c r="M78" s="5"/>
      <c r="N78" s="5"/>
      <c r="O78" s="5"/>
      <c r="P78" s="5"/>
      <c r="Q78" s="5"/>
      <c r="R78" s="5"/>
      <c r="S78" s="5"/>
    </row>
    <row r="79" spans="1:19" x14ac:dyDescent="0.2">
      <c r="K79" s="5"/>
      <c r="L79" s="5"/>
      <c r="M79" s="5"/>
      <c r="N79" s="5"/>
      <c r="O79" s="5"/>
      <c r="P79" s="5"/>
      <c r="Q79" s="5"/>
      <c r="R79" s="5"/>
      <c r="S79" s="5"/>
    </row>
    <row r="80" spans="1:19" x14ac:dyDescent="0.2">
      <c r="K80" s="5"/>
      <c r="L80" s="5"/>
      <c r="M80" s="5"/>
      <c r="N80" s="5"/>
      <c r="O80" s="5"/>
      <c r="P80" s="5"/>
      <c r="Q80" s="5"/>
      <c r="R80" s="5"/>
      <c r="S80" s="5"/>
    </row>
    <row r="81" spans="11:19" x14ac:dyDescent="0.2">
      <c r="K81" s="5"/>
      <c r="L81" s="5"/>
      <c r="M81" s="5"/>
      <c r="N81" s="5"/>
      <c r="O81" s="5"/>
      <c r="P81" s="5"/>
      <c r="Q81" s="5"/>
      <c r="R81" s="5"/>
      <c r="S81" s="5"/>
    </row>
    <row r="82" spans="11:19" x14ac:dyDescent="0.2">
      <c r="K82" s="5"/>
      <c r="L82" s="5"/>
      <c r="M82" s="5"/>
      <c r="N82" s="5"/>
      <c r="O82" s="5"/>
      <c r="P82" s="5"/>
      <c r="Q82" s="5"/>
      <c r="R82" s="5"/>
      <c r="S82" s="5"/>
    </row>
    <row r="83" spans="11:19" x14ac:dyDescent="0.2">
      <c r="K83" s="5"/>
      <c r="L83" s="5"/>
      <c r="M83" s="5"/>
      <c r="N83" s="5"/>
      <c r="O83" s="5"/>
      <c r="P83" s="5"/>
      <c r="Q83" s="5"/>
      <c r="R83" s="5"/>
      <c r="S83" s="5"/>
    </row>
    <row r="84" spans="11:19" x14ac:dyDescent="0.2">
      <c r="K84" s="5"/>
      <c r="L84" s="5"/>
      <c r="M84" s="5"/>
      <c r="N84" s="5"/>
      <c r="O84" s="5"/>
      <c r="P84" s="5"/>
      <c r="Q84" s="5"/>
      <c r="R84" s="5"/>
      <c r="S84" s="5"/>
    </row>
    <row r="85" spans="11:19" x14ac:dyDescent="0.2">
      <c r="K85" s="5"/>
      <c r="L85" s="5"/>
      <c r="M85" s="5"/>
      <c r="N85" s="5"/>
      <c r="O85" s="5"/>
      <c r="P85" s="5"/>
      <c r="Q85" s="5"/>
      <c r="R85" s="5"/>
      <c r="S85" s="5"/>
    </row>
    <row r="86" spans="11:19" x14ac:dyDescent="0.2">
      <c r="K86" s="5"/>
      <c r="L86" s="5"/>
      <c r="M86" s="5"/>
      <c r="N86" s="5"/>
      <c r="O86" s="5"/>
      <c r="P86" s="5"/>
      <c r="Q86" s="5"/>
      <c r="R86" s="5"/>
      <c r="S86" s="5"/>
    </row>
    <row r="87" spans="11:19" x14ac:dyDescent="0.2">
      <c r="K87" s="5"/>
      <c r="L87" s="5"/>
      <c r="M87" s="5"/>
      <c r="N87" s="5"/>
      <c r="O87" s="5"/>
      <c r="P87" s="5"/>
      <c r="Q87" s="5"/>
      <c r="R87" s="5"/>
      <c r="S87" s="5"/>
    </row>
    <row r="88" spans="11:19" x14ac:dyDescent="0.2">
      <c r="K88" s="5"/>
      <c r="L88" s="5"/>
      <c r="M88" s="5"/>
      <c r="N88" s="5"/>
      <c r="O88" s="5"/>
      <c r="P88" s="5"/>
      <c r="Q88" s="5"/>
      <c r="R88" s="5"/>
      <c r="S88" s="5"/>
    </row>
    <row r="89" spans="11:19" x14ac:dyDescent="0.2">
      <c r="K89" s="5"/>
      <c r="L89" s="5"/>
      <c r="M89" s="5"/>
      <c r="N89" s="5"/>
      <c r="O89" s="5"/>
      <c r="P89" s="5"/>
      <c r="Q89" s="5"/>
      <c r="R89" s="5"/>
      <c r="S89" s="5"/>
    </row>
    <row r="90" spans="11:19" x14ac:dyDescent="0.2">
      <c r="K90" s="5"/>
      <c r="L90" s="5"/>
      <c r="M90" s="5"/>
      <c r="N90" s="5"/>
      <c r="O90" s="5"/>
      <c r="P90" s="5"/>
      <c r="Q90" s="5"/>
      <c r="R90" s="5"/>
      <c r="S90" s="5"/>
    </row>
    <row r="91" spans="11:19" x14ac:dyDescent="0.2">
      <c r="K91" s="5"/>
      <c r="L91" s="5"/>
      <c r="M91" s="5"/>
      <c r="N91" s="5"/>
      <c r="O91" s="5"/>
      <c r="P91" s="5"/>
      <c r="Q91" s="5"/>
      <c r="R91" s="5"/>
      <c r="S91" s="5"/>
    </row>
    <row r="92" spans="11:19" x14ac:dyDescent="0.2">
      <c r="K92" s="5"/>
      <c r="L92" s="5"/>
      <c r="M92" s="5"/>
      <c r="N92" s="5"/>
      <c r="O92" s="5"/>
      <c r="P92" s="5"/>
      <c r="Q92" s="5"/>
      <c r="R92" s="5"/>
      <c r="S92" s="5"/>
    </row>
    <row r="93" spans="11:19" x14ac:dyDescent="0.2">
      <c r="K93" s="5"/>
      <c r="L93" s="5"/>
      <c r="M93" s="5"/>
      <c r="N93" s="5"/>
      <c r="O93" s="5"/>
      <c r="P93" s="5"/>
      <c r="Q93" s="5"/>
      <c r="R93" s="5"/>
      <c r="S93" s="5"/>
    </row>
    <row r="94" spans="11:19" x14ac:dyDescent="0.2">
      <c r="K94" s="5"/>
      <c r="L94" s="5"/>
      <c r="M94" s="5"/>
      <c r="N94" s="5"/>
      <c r="O94" s="5"/>
      <c r="P94" s="5"/>
      <c r="Q94" s="5"/>
      <c r="R94" s="5"/>
      <c r="S94" s="5"/>
    </row>
    <row r="95" spans="11:19" x14ac:dyDescent="0.2">
      <c r="K95" s="5"/>
      <c r="L95" s="5"/>
      <c r="M95" s="5"/>
      <c r="N95" s="5"/>
      <c r="O95" s="5"/>
      <c r="P95" s="5"/>
      <c r="Q95" s="5"/>
      <c r="R95" s="5"/>
      <c r="S95" s="5"/>
    </row>
    <row r="96" spans="11:19" x14ac:dyDescent="0.2">
      <c r="K96" s="5"/>
      <c r="L96" s="5"/>
      <c r="M96" s="5"/>
      <c r="N96" s="5"/>
      <c r="O96" s="5"/>
      <c r="P96" s="5"/>
      <c r="Q96" s="5"/>
      <c r="R96" s="5"/>
      <c r="S96" s="5"/>
    </row>
    <row r="97" spans="11:19" x14ac:dyDescent="0.2">
      <c r="K97" s="5"/>
      <c r="L97" s="5"/>
      <c r="M97" s="5"/>
      <c r="N97" s="5"/>
      <c r="O97" s="5"/>
      <c r="P97" s="5"/>
      <c r="Q97" s="5"/>
      <c r="R97" s="5"/>
      <c r="S97" s="5"/>
    </row>
    <row r="98" spans="11:19" x14ac:dyDescent="0.2">
      <c r="K98" s="5"/>
      <c r="L98" s="5"/>
      <c r="M98" s="5"/>
      <c r="N98" s="5"/>
      <c r="O98" s="5"/>
      <c r="P98" s="5"/>
      <c r="Q98" s="5"/>
      <c r="R98" s="5"/>
      <c r="S98" s="5"/>
    </row>
    <row r="99" spans="11:19" x14ac:dyDescent="0.2">
      <c r="K99" s="5"/>
      <c r="L99" s="5"/>
      <c r="M99" s="5"/>
      <c r="N99" s="5"/>
      <c r="O99" s="5"/>
      <c r="P99" s="5"/>
      <c r="Q99" s="5"/>
      <c r="R99" s="5"/>
      <c r="S99" s="5"/>
    </row>
    <row r="100" spans="11:19" x14ac:dyDescent="0.2">
      <c r="K100" s="5"/>
      <c r="L100" s="5"/>
      <c r="M100" s="5"/>
      <c r="N100" s="5"/>
      <c r="O100" s="5"/>
      <c r="P100" s="5"/>
      <c r="Q100" s="5"/>
      <c r="R100" s="5"/>
      <c r="S100" s="5"/>
    </row>
    <row r="101" spans="11:19" x14ac:dyDescent="0.2">
      <c r="K101" s="5"/>
      <c r="L101" s="5"/>
      <c r="M101" s="5"/>
      <c r="N101" s="5"/>
      <c r="O101" s="5"/>
      <c r="P101" s="5"/>
      <c r="Q101" s="5"/>
      <c r="R101" s="5"/>
      <c r="S101" s="5"/>
    </row>
    <row r="102" spans="11:19" x14ac:dyDescent="0.2">
      <c r="K102" s="5"/>
      <c r="L102" s="5"/>
      <c r="M102" s="5"/>
      <c r="N102" s="5"/>
      <c r="O102" s="5"/>
      <c r="P102" s="5"/>
      <c r="Q102" s="5"/>
      <c r="R102" s="5"/>
      <c r="S102" s="5"/>
    </row>
    <row r="103" spans="11:19" x14ac:dyDescent="0.2">
      <c r="K103" s="5"/>
      <c r="L103" s="5"/>
      <c r="M103" s="5"/>
      <c r="N103" s="5"/>
      <c r="O103" s="5"/>
      <c r="P103" s="5"/>
      <c r="Q103" s="5"/>
      <c r="R103" s="5"/>
      <c r="S103" s="5"/>
    </row>
    <row r="104" spans="11:19" x14ac:dyDescent="0.2">
      <c r="K104" s="5"/>
      <c r="L104" s="5"/>
      <c r="M104" s="5"/>
      <c r="N104" s="5"/>
      <c r="O104" s="5"/>
      <c r="P104" s="5"/>
      <c r="Q104" s="5"/>
      <c r="R104" s="5"/>
      <c r="S104" s="5"/>
    </row>
    <row r="105" spans="11:19" x14ac:dyDescent="0.2">
      <c r="K105" s="5"/>
      <c r="L105" s="5"/>
      <c r="M105" s="5"/>
      <c r="N105" s="5"/>
      <c r="O105" s="5"/>
      <c r="P105" s="5"/>
      <c r="Q105" s="5"/>
      <c r="R105" s="5"/>
      <c r="S105" s="5"/>
    </row>
    <row r="106" spans="11:19" x14ac:dyDescent="0.2">
      <c r="K106" s="5"/>
      <c r="L106" s="5"/>
      <c r="M106" s="5"/>
      <c r="N106" s="5"/>
      <c r="O106" s="5"/>
      <c r="P106" s="5"/>
      <c r="Q106" s="5"/>
      <c r="R106" s="5"/>
      <c r="S106" s="5"/>
    </row>
    <row r="107" spans="11:19" x14ac:dyDescent="0.2">
      <c r="K107" s="5"/>
      <c r="L107" s="5"/>
      <c r="M107" s="5"/>
      <c r="N107" s="5"/>
      <c r="O107" s="5"/>
      <c r="P107" s="5"/>
      <c r="Q107" s="5"/>
      <c r="R107" s="5"/>
      <c r="S107" s="5"/>
    </row>
    <row r="108" spans="11:19" x14ac:dyDescent="0.2">
      <c r="K108" s="5"/>
      <c r="L108" s="5"/>
      <c r="M108" s="5"/>
      <c r="N108" s="5"/>
      <c r="O108" s="5"/>
      <c r="P108" s="5"/>
      <c r="Q108" s="5"/>
      <c r="R108" s="5"/>
      <c r="S108" s="5"/>
    </row>
    <row r="109" spans="11:19" x14ac:dyDescent="0.2">
      <c r="K109" s="5"/>
      <c r="L109" s="5"/>
      <c r="M109" s="5"/>
      <c r="N109" s="5"/>
      <c r="O109" s="5"/>
      <c r="P109" s="5"/>
      <c r="Q109" s="5"/>
      <c r="R109" s="5"/>
      <c r="S109" s="5"/>
    </row>
    <row r="110" spans="11:19" x14ac:dyDescent="0.2">
      <c r="K110" s="5"/>
      <c r="L110" s="5"/>
      <c r="M110" s="5"/>
      <c r="N110" s="5"/>
      <c r="O110" s="5"/>
      <c r="P110" s="5"/>
      <c r="Q110" s="5"/>
      <c r="R110" s="5"/>
      <c r="S110" s="5"/>
    </row>
    <row r="111" spans="11:19" x14ac:dyDescent="0.2">
      <c r="K111" s="5"/>
      <c r="L111" s="5"/>
      <c r="M111" s="5"/>
      <c r="N111" s="5"/>
      <c r="O111" s="5"/>
      <c r="P111" s="5"/>
      <c r="Q111" s="5"/>
      <c r="R111" s="5"/>
      <c r="S111" s="5"/>
    </row>
    <row r="112" spans="11:19" x14ac:dyDescent="0.2">
      <c r="K112" s="5"/>
      <c r="L112" s="5"/>
      <c r="M112" s="5"/>
      <c r="N112" s="5"/>
      <c r="O112" s="5"/>
      <c r="P112" s="5"/>
      <c r="Q112" s="5"/>
      <c r="R112" s="5"/>
      <c r="S112" s="5"/>
    </row>
    <row r="113" spans="11:19" x14ac:dyDescent="0.2">
      <c r="K113" s="5"/>
      <c r="L113" s="5"/>
      <c r="M113" s="5"/>
      <c r="N113" s="5"/>
      <c r="O113" s="5"/>
      <c r="P113" s="5"/>
      <c r="Q113" s="5"/>
      <c r="R113" s="5"/>
      <c r="S113" s="5"/>
    </row>
    <row r="114" spans="11:19" x14ac:dyDescent="0.2">
      <c r="K114" s="5"/>
      <c r="L114" s="5"/>
      <c r="M114" s="5"/>
      <c r="N114" s="5"/>
      <c r="O114" s="5"/>
      <c r="P114" s="5"/>
      <c r="Q114" s="5"/>
      <c r="R114" s="5"/>
      <c r="S114" s="5"/>
    </row>
    <row r="115" spans="11:19" x14ac:dyDescent="0.2">
      <c r="K115" s="5"/>
      <c r="L115" s="5"/>
      <c r="M115" s="5"/>
      <c r="N115" s="5"/>
      <c r="O115" s="5"/>
      <c r="P115" s="5"/>
      <c r="Q115" s="5"/>
      <c r="R115" s="5"/>
      <c r="S115" s="5"/>
    </row>
    <row r="116" spans="11:19" x14ac:dyDescent="0.2">
      <c r="K116" s="5"/>
      <c r="L116" s="5"/>
      <c r="M116" s="5"/>
      <c r="N116" s="5"/>
      <c r="O116" s="5"/>
      <c r="P116" s="5"/>
      <c r="Q116" s="5"/>
      <c r="R116" s="5"/>
      <c r="S116" s="5"/>
    </row>
    <row r="117" spans="11:19" x14ac:dyDescent="0.2">
      <c r="K117" s="5"/>
      <c r="L117" s="5"/>
      <c r="M117" s="5"/>
      <c r="N117" s="5"/>
      <c r="O117" s="5"/>
      <c r="P117" s="5"/>
      <c r="Q117" s="5"/>
      <c r="R117" s="5"/>
      <c r="S117" s="5"/>
    </row>
    <row r="118" spans="11:19" x14ac:dyDescent="0.2">
      <c r="K118" s="5"/>
      <c r="L118" s="5"/>
      <c r="M118" s="5"/>
      <c r="N118" s="5"/>
      <c r="O118" s="5"/>
      <c r="P118" s="5"/>
      <c r="Q118" s="5"/>
      <c r="R118" s="5"/>
      <c r="S118" s="5"/>
    </row>
    <row r="119" spans="11:19" x14ac:dyDescent="0.2">
      <c r="K119" s="5"/>
      <c r="L119" s="5"/>
      <c r="M119" s="5"/>
      <c r="N119" s="5"/>
      <c r="O119" s="5"/>
      <c r="P119" s="5"/>
      <c r="Q119" s="5"/>
      <c r="R119" s="5"/>
      <c r="S119" s="5"/>
    </row>
    <row r="120" spans="11:19" x14ac:dyDescent="0.2">
      <c r="K120" s="5"/>
      <c r="L120" s="5"/>
      <c r="M120" s="5"/>
      <c r="N120" s="5"/>
      <c r="O120" s="5"/>
      <c r="P120" s="5"/>
      <c r="Q120" s="5"/>
      <c r="R120" s="5"/>
      <c r="S120" s="5"/>
    </row>
    <row r="121" spans="11:19" x14ac:dyDescent="0.2">
      <c r="K121" s="5"/>
      <c r="L121" s="5"/>
      <c r="M121" s="5"/>
      <c r="N121" s="5"/>
      <c r="O121" s="5"/>
      <c r="P121" s="5"/>
      <c r="Q121" s="5"/>
      <c r="R121" s="5"/>
      <c r="S121" s="5"/>
    </row>
    <row r="122" spans="11:19" x14ac:dyDescent="0.2">
      <c r="K122" s="5"/>
      <c r="L122" s="5"/>
      <c r="M122" s="5"/>
      <c r="N122" s="5"/>
      <c r="O122" s="5"/>
      <c r="P122" s="5"/>
      <c r="Q122" s="5"/>
      <c r="R122" s="5"/>
      <c r="S122" s="5"/>
    </row>
    <row r="123" spans="11:19" x14ac:dyDescent="0.2">
      <c r="K123" s="5"/>
      <c r="L123" s="5"/>
      <c r="M123" s="5"/>
      <c r="N123" s="5"/>
      <c r="O123" s="5"/>
      <c r="P123" s="5"/>
      <c r="Q123" s="5"/>
      <c r="R123" s="5"/>
      <c r="S123" s="5"/>
    </row>
    <row r="124" spans="11:19" x14ac:dyDescent="0.2">
      <c r="K124" s="5"/>
      <c r="L124" s="5"/>
      <c r="M124" s="5"/>
      <c r="N124" s="5"/>
      <c r="O124" s="5"/>
      <c r="P124" s="5"/>
      <c r="Q124" s="5"/>
      <c r="R124" s="5"/>
      <c r="S124" s="5"/>
    </row>
    <row r="125" spans="11:19" x14ac:dyDescent="0.2">
      <c r="K125" s="5"/>
      <c r="L125" s="5"/>
      <c r="M125" s="5"/>
      <c r="N125" s="5"/>
      <c r="O125" s="5"/>
      <c r="P125" s="5"/>
      <c r="Q125" s="5"/>
      <c r="R125" s="5"/>
      <c r="S125" s="5"/>
    </row>
    <row r="126" spans="11:19" x14ac:dyDescent="0.2">
      <c r="K126" s="5"/>
      <c r="L126" s="5"/>
      <c r="M126" s="5"/>
      <c r="N126" s="5"/>
      <c r="O126" s="5"/>
      <c r="P126" s="5"/>
      <c r="Q126" s="5"/>
      <c r="R126" s="5"/>
      <c r="S126" s="5"/>
    </row>
    <row r="127" spans="11:19" x14ac:dyDescent="0.2">
      <c r="K127" s="5"/>
      <c r="L127" s="5"/>
      <c r="M127" s="5"/>
      <c r="N127" s="5"/>
      <c r="O127" s="5"/>
      <c r="P127" s="5"/>
      <c r="Q127" s="5"/>
      <c r="R127" s="5"/>
      <c r="S127" s="5"/>
    </row>
    <row r="128" spans="11:19" x14ac:dyDescent="0.2">
      <c r="K128" s="5"/>
      <c r="L128" s="5"/>
      <c r="M128" s="5"/>
      <c r="N128" s="5"/>
      <c r="O128" s="5"/>
      <c r="P128" s="5"/>
      <c r="Q128" s="5"/>
      <c r="R128" s="5"/>
      <c r="S128" s="5"/>
    </row>
    <row r="129" spans="11:19" x14ac:dyDescent="0.2">
      <c r="K129" s="5"/>
      <c r="L129" s="5"/>
      <c r="M129" s="5"/>
      <c r="N129" s="5"/>
      <c r="O129" s="5"/>
      <c r="P129" s="5"/>
      <c r="Q129" s="5"/>
      <c r="R129" s="5"/>
      <c r="S129" s="5"/>
    </row>
    <row r="130" spans="11:19" x14ac:dyDescent="0.2">
      <c r="K130" s="5"/>
      <c r="L130" s="5"/>
      <c r="M130" s="5"/>
      <c r="N130" s="5"/>
      <c r="O130" s="5"/>
      <c r="P130" s="5"/>
      <c r="Q130" s="5"/>
      <c r="R130" s="5"/>
      <c r="S130" s="5"/>
    </row>
    <row r="131" spans="11:19" x14ac:dyDescent="0.2">
      <c r="K131" s="5"/>
      <c r="L131" s="5"/>
      <c r="M131" s="5"/>
      <c r="N131" s="5"/>
      <c r="O131" s="5"/>
      <c r="P131" s="5"/>
      <c r="Q131" s="5"/>
      <c r="R131" s="5"/>
      <c r="S131" s="5"/>
    </row>
    <row r="132" spans="11:19" x14ac:dyDescent="0.2">
      <c r="K132" s="5"/>
      <c r="L132" s="5"/>
      <c r="M132" s="5"/>
      <c r="N132" s="5"/>
      <c r="O132" s="5"/>
      <c r="P132" s="5"/>
      <c r="Q132" s="5"/>
      <c r="R132" s="5"/>
      <c r="S132" s="5"/>
    </row>
    <row r="133" spans="11:19" x14ac:dyDescent="0.2">
      <c r="K133" s="5"/>
      <c r="L133" s="5"/>
      <c r="M133" s="5"/>
      <c r="N133" s="5"/>
      <c r="O133" s="5"/>
      <c r="P133" s="5"/>
      <c r="Q133" s="5"/>
      <c r="R133" s="5"/>
      <c r="S133" s="5"/>
    </row>
    <row r="134" spans="11:19" x14ac:dyDescent="0.2">
      <c r="K134" s="5"/>
      <c r="L134" s="5"/>
      <c r="M134" s="5"/>
      <c r="N134" s="5"/>
      <c r="O134" s="5"/>
      <c r="P134" s="5"/>
      <c r="Q134" s="5"/>
      <c r="R134" s="5"/>
      <c r="S134" s="5"/>
    </row>
    <row r="135" spans="11:19" x14ac:dyDescent="0.2">
      <c r="K135" s="5"/>
      <c r="L135" s="5"/>
      <c r="M135" s="5"/>
      <c r="N135" s="5"/>
      <c r="O135" s="5"/>
      <c r="P135" s="5"/>
      <c r="Q135" s="5"/>
      <c r="R135" s="5"/>
      <c r="S135" s="5"/>
    </row>
    <row r="136" spans="11:19" x14ac:dyDescent="0.2">
      <c r="K136" s="5"/>
      <c r="L136" s="5"/>
      <c r="M136" s="5"/>
      <c r="N136" s="5"/>
      <c r="O136" s="5"/>
      <c r="P136" s="5"/>
      <c r="Q136" s="5"/>
      <c r="R136" s="5"/>
      <c r="S136" s="5"/>
    </row>
    <row r="137" spans="11:19" x14ac:dyDescent="0.2">
      <c r="K137" s="5"/>
      <c r="L137" s="5"/>
      <c r="M137" s="5"/>
      <c r="N137" s="5"/>
      <c r="O137" s="5"/>
      <c r="P137" s="5"/>
      <c r="Q137" s="5"/>
      <c r="R137" s="5"/>
      <c r="S137" s="5"/>
    </row>
    <row r="138" spans="11:19" x14ac:dyDescent="0.2">
      <c r="K138" s="5"/>
      <c r="L138" s="5"/>
      <c r="M138" s="5"/>
      <c r="N138" s="5"/>
      <c r="O138" s="5"/>
      <c r="P138" s="5"/>
      <c r="Q138" s="5"/>
      <c r="R138" s="5"/>
      <c r="S138" s="5"/>
    </row>
    <row r="139" spans="11:19" x14ac:dyDescent="0.2">
      <c r="K139" s="5"/>
      <c r="L139" s="5"/>
      <c r="M139" s="5"/>
      <c r="N139" s="5"/>
      <c r="O139" s="5"/>
      <c r="P139" s="5"/>
      <c r="Q139" s="5"/>
      <c r="R139" s="5"/>
      <c r="S139" s="5"/>
    </row>
    <row r="140" spans="11:19" x14ac:dyDescent="0.2">
      <c r="K140" s="5"/>
      <c r="L140" s="5"/>
      <c r="M140" s="5"/>
      <c r="N140" s="5"/>
      <c r="O140" s="5"/>
      <c r="P140" s="5"/>
      <c r="Q140" s="5"/>
      <c r="R140" s="5"/>
      <c r="S140" s="5"/>
    </row>
    <row r="141" spans="11:19" x14ac:dyDescent="0.2">
      <c r="K141" s="5"/>
      <c r="L141" s="5"/>
      <c r="M141" s="5"/>
      <c r="N141" s="5"/>
      <c r="O141" s="5"/>
      <c r="P141" s="5"/>
      <c r="Q141" s="5"/>
      <c r="R141" s="5"/>
      <c r="S141" s="5"/>
    </row>
    <row r="142" spans="11:19" x14ac:dyDescent="0.2">
      <c r="K142" s="5"/>
      <c r="L142" s="5"/>
      <c r="M142" s="5"/>
      <c r="N142" s="5"/>
      <c r="O142" s="5"/>
      <c r="P142" s="5"/>
      <c r="Q142" s="5"/>
      <c r="R142" s="5"/>
      <c r="S142" s="5"/>
    </row>
  </sheetData>
  <phoneticPr fontId="0" type="noConversion"/>
  <printOptions horizontalCentered="1"/>
  <pageMargins left="0.78740157480314965" right="0.39370078740157483" top="0.78740157480314965" bottom="0.59055118110236227" header="0.51181102362204722" footer="0.51181102362204722"/>
  <pageSetup paperSize="9" scale="87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zoomScaleNormal="100" workbookViewId="0">
      <selection activeCell="L1" sqref="L1"/>
    </sheetView>
  </sheetViews>
  <sheetFormatPr defaultRowHeight="12.75" x14ac:dyDescent="0.2"/>
  <cols>
    <col min="1" max="1" width="7.85546875" customWidth="1"/>
    <col min="2" max="2" width="31.85546875" customWidth="1"/>
    <col min="3" max="3" width="11.85546875" customWidth="1"/>
    <col min="4" max="4" width="12.7109375" customWidth="1"/>
    <col min="5" max="5" width="5" customWidth="1"/>
    <col min="6" max="6" width="9.7109375" customWidth="1"/>
    <col min="7" max="7" width="9.5703125" customWidth="1"/>
    <col min="8" max="8" width="10.85546875" customWidth="1"/>
    <col min="9" max="9" width="10.28515625" customWidth="1"/>
    <col min="10" max="10" width="9.5703125" bestFit="1" customWidth="1"/>
    <col min="11" max="11" width="9.7109375" customWidth="1"/>
    <col min="12" max="12" width="27.42578125" customWidth="1"/>
  </cols>
  <sheetData>
    <row r="1" spans="1:21" x14ac:dyDescent="0.2">
      <c r="A1" s="116" t="s">
        <v>57</v>
      </c>
      <c r="B1" s="116"/>
      <c r="C1" s="22"/>
      <c r="D1" s="22"/>
      <c r="E1" s="22"/>
      <c r="F1" s="22" t="s">
        <v>4</v>
      </c>
      <c r="G1" s="22"/>
      <c r="H1" s="22"/>
      <c r="I1" s="22"/>
      <c r="J1" s="23"/>
      <c r="K1" s="22"/>
      <c r="L1" s="209" t="s">
        <v>109</v>
      </c>
      <c r="M1" s="5"/>
      <c r="N1" s="5"/>
      <c r="O1" s="5"/>
      <c r="P1" s="5"/>
      <c r="Q1" s="5"/>
      <c r="R1" s="5"/>
      <c r="S1" s="5"/>
      <c r="T1" s="5"/>
      <c r="U1" s="5"/>
    </row>
    <row r="2" spans="1:2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4"/>
      <c r="L2" s="23"/>
      <c r="M2" s="5"/>
      <c r="N2" s="5"/>
      <c r="O2" s="5"/>
      <c r="P2" s="5"/>
      <c r="Q2" s="5"/>
      <c r="R2" s="5"/>
      <c r="S2" s="5"/>
      <c r="T2" s="5"/>
      <c r="U2" s="5"/>
    </row>
    <row r="3" spans="1:21" x14ac:dyDescent="0.2">
      <c r="A3" s="4" t="s">
        <v>37</v>
      </c>
      <c r="B3" s="4"/>
      <c r="C3" s="4"/>
      <c r="D3" s="4"/>
      <c r="E3" s="8"/>
      <c r="F3" s="8"/>
      <c r="H3" s="143" t="s">
        <v>56</v>
      </c>
      <c r="I3" s="143"/>
      <c r="J3" s="143"/>
      <c r="K3" s="143"/>
      <c r="L3" s="143"/>
      <c r="M3" s="5"/>
      <c r="N3" s="5"/>
      <c r="O3" s="5"/>
      <c r="P3" s="5"/>
      <c r="Q3" s="5"/>
      <c r="R3" s="5"/>
      <c r="S3" s="5"/>
      <c r="T3" s="5"/>
      <c r="U3" s="5"/>
    </row>
    <row r="4" spans="1:2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5"/>
      <c r="N4" s="5"/>
      <c r="O4" s="5"/>
      <c r="P4" s="5"/>
      <c r="Q4" s="5"/>
      <c r="R4" s="5"/>
      <c r="S4" s="5"/>
      <c r="T4" s="5"/>
      <c r="U4" s="5"/>
    </row>
    <row r="5" spans="1:21" ht="13.5" thickBot="1" x14ac:dyDescent="0.25">
      <c r="A5" s="114" t="s">
        <v>0</v>
      </c>
      <c r="B5" s="114" t="s">
        <v>14</v>
      </c>
      <c r="C5" s="115" t="s">
        <v>26</v>
      </c>
      <c r="D5" s="115" t="s">
        <v>1</v>
      </c>
      <c r="E5" s="115" t="s">
        <v>3</v>
      </c>
      <c r="F5" s="115" t="s">
        <v>2</v>
      </c>
      <c r="G5" s="136" t="s">
        <v>67</v>
      </c>
      <c r="H5" s="202" t="s">
        <v>33</v>
      </c>
      <c r="I5" s="137" t="s">
        <v>34</v>
      </c>
      <c r="J5" s="137" t="s">
        <v>35</v>
      </c>
      <c r="K5" s="137" t="s">
        <v>36</v>
      </c>
      <c r="L5" s="137" t="s">
        <v>38</v>
      </c>
      <c r="M5" s="5"/>
      <c r="N5" s="5"/>
      <c r="O5" s="5"/>
      <c r="P5" s="5"/>
      <c r="Q5" s="5"/>
      <c r="R5" s="5"/>
      <c r="S5" s="5"/>
      <c r="T5" s="5"/>
      <c r="U5" s="5"/>
    </row>
    <row r="6" spans="1:21" ht="13.5" customHeight="1" thickTop="1" x14ac:dyDescent="0.2">
      <c r="A6" s="109" t="s">
        <v>41</v>
      </c>
      <c r="B6" s="154" t="s">
        <v>58</v>
      </c>
      <c r="C6" s="133">
        <v>13665</v>
      </c>
      <c r="D6" s="166">
        <v>12</v>
      </c>
      <c r="E6" s="119"/>
      <c r="F6" s="125">
        <f>D6*3+E6*2</f>
        <v>36</v>
      </c>
      <c r="G6" s="125"/>
      <c r="H6" s="201">
        <f>20</f>
        <v>20</v>
      </c>
      <c r="I6" s="201">
        <f t="shared" ref="I6:I12" si="0">D6*H6</f>
        <v>240</v>
      </c>
      <c r="J6" s="201">
        <f t="shared" ref="J6:J12" si="1">I6*2.12</f>
        <v>508.8</v>
      </c>
      <c r="K6" s="126">
        <f t="shared" ref="K6:K12" si="2">J6/0.278</f>
        <v>1830.2158273381294</v>
      </c>
      <c r="L6" s="145" t="s">
        <v>40</v>
      </c>
      <c r="M6" s="5"/>
      <c r="N6" s="5"/>
      <c r="O6" s="5"/>
      <c r="P6" s="5"/>
      <c r="Q6" s="5"/>
      <c r="R6" s="5"/>
      <c r="S6" s="5"/>
      <c r="T6" s="5"/>
      <c r="U6" s="5"/>
    </row>
    <row r="7" spans="1:21" ht="15.75" x14ac:dyDescent="0.2">
      <c r="A7" s="29" t="s">
        <v>42</v>
      </c>
      <c r="B7" s="69" t="s">
        <v>58</v>
      </c>
      <c r="C7" s="70">
        <v>9341</v>
      </c>
      <c r="D7" s="90"/>
      <c r="E7" s="75">
        <v>20</v>
      </c>
      <c r="F7" s="88">
        <f>D7*3+E7*2</f>
        <v>40</v>
      </c>
      <c r="G7" s="122"/>
      <c r="H7" s="17">
        <v>5</v>
      </c>
      <c r="I7" s="17">
        <f>E7*H7</f>
        <v>100</v>
      </c>
      <c r="J7" s="17">
        <f t="shared" si="1"/>
        <v>212</v>
      </c>
      <c r="K7" s="74">
        <f t="shared" si="2"/>
        <v>762.58992805755383</v>
      </c>
      <c r="L7" s="84" t="s">
        <v>40</v>
      </c>
      <c r="M7" s="5"/>
      <c r="N7" s="5"/>
      <c r="O7" s="5"/>
      <c r="P7" s="5"/>
      <c r="Q7" s="5"/>
      <c r="R7" s="5"/>
      <c r="S7" s="5"/>
      <c r="T7" s="5"/>
      <c r="U7" s="5"/>
    </row>
    <row r="8" spans="1:21" ht="15.75" x14ac:dyDescent="0.2">
      <c r="A8" s="29" t="s">
        <v>52</v>
      </c>
      <c r="B8" s="69" t="s">
        <v>58</v>
      </c>
      <c r="C8" s="70">
        <v>2338</v>
      </c>
      <c r="D8" s="90">
        <v>3</v>
      </c>
      <c r="E8" s="75"/>
      <c r="F8" s="88">
        <f>D8*3+E8*2</f>
        <v>9</v>
      </c>
      <c r="G8" s="122"/>
      <c r="H8" s="17">
        <f>20</f>
        <v>20</v>
      </c>
      <c r="I8" s="17">
        <f t="shared" si="0"/>
        <v>60</v>
      </c>
      <c r="J8" s="17">
        <f t="shared" si="1"/>
        <v>127.2</v>
      </c>
      <c r="K8" s="74">
        <f t="shared" si="2"/>
        <v>457.55395683453236</v>
      </c>
      <c r="L8" s="84" t="s">
        <v>40</v>
      </c>
      <c r="M8" s="5"/>
      <c r="N8" s="5"/>
      <c r="O8" s="5"/>
      <c r="P8" s="5"/>
      <c r="Q8" s="5"/>
      <c r="R8" s="5"/>
      <c r="S8" s="5"/>
      <c r="T8" s="5"/>
      <c r="U8" s="5"/>
    </row>
    <row r="9" spans="1:21" x14ac:dyDescent="0.2">
      <c r="A9" s="29" t="s">
        <v>43</v>
      </c>
      <c r="B9" s="69" t="s">
        <v>58</v>
      </c>
      <c r="C9" s="239">
        <v>23819</v>
      </c>
      <c r="D9" s="90">
        <v>22</v>
      </c>
      <c r="E9" s="75"/>
      <c r="F9" s="88">
        <f>D9*3+E9*2</f>
        <v>66</v>
      </c>
      <c r="G9" s="122"/>
      <c r="H9" s="17">
        <f>20</f>
        <v>20</v>
      </c>
      <c r="I9" s="17">
        <f t="shared" si="0"/>
        <v>440</v>
      </c>
      <c r="J9" s="17">
        <f t="shared" si="1"/>
        <v>932.80000000000007</v>
      </c>
      <c r="K9" s="74">
        <f t="shared" si="2"/>
        <v>3355.3956834532373</v>
      </c>
      <c r="L9" s="84" t="s">
        <v>40</v>
      </c>
      <c r="M9" s="5"/>
      <c r="N9" s="5"/>
      <c r="O9" s="5"/>
      <c r="P9" s="5"/>
      <c r="Q9" s="5"/>
      <c r="R9" s="5"/>
      <c r="S9" s="5"/>
      <c r="T9" s="5"/>
      <c r="U9" s="5"/>
    </row>
    <row r="10" spans="1:21" ht="15.75" x14ac:dyDescent="0.2">
      <c r="A10" s="29" t="s">
        <v>44</v>
      </c>
      <c r="B10" s="69" t="s">
        <v>58</v>
      </c>
      <c r="C10" s="70">
        <v>11739</v>
      </c>
      <c r="D10" s="90">
        <v>11</v>
      </c>
      <c r="E10" s="75"/>
      <c r="F10" s="88">
        <f>D10*3+E10*2</f>
        <v>33</v>
      </c>
      <c r="G10" s="122"/>
      <c r="H10" s="17">
        <f>20</f>
        <v>20</v>
      </c>
      <c r="I10" s="17">
        <f t="shared" si="0"/>
        <v>220</v>
      </c>
      <c r="J10" s="17">
        <f t="shared" si="1"/>
        <v>466.40000000000003</v>
      </c>
      <c r="K10" s="74">
        <f t="shared" si="2"/>
        <v>1677.6978417266187</v>
      </c>
      <c r="L10" s="84" t="s">
        <v>40</v>
      </c>
      <c r="M10" s="5"/>
      <c r="N10" s="5"/>
      <c r="O10" s="5"/>
      <c r="P10" s="5"/>
      <c r="Q10" s="5"/>
      <c r="R10" s="5"/>
      <c r="S10" s="5"/>
      <c r="T10" s="5"/>
      <c r="U10" s="5"/>
    </row>
    <row r="11" spans="1:21" ht="16.5" thickBot="1" x14ac:dyDescent="0.25">
      <c r="A11" s="117" t="s">
        <v>51</v>
      </c>
      <c r="B11" s="128" t="s">
        <v>55</v>
      </c>
      <c r="C11" s="129">
        <v>20428</v>
      </c>
      <c r="D11" s="130"/>
      <c r="E11" s="113"/>
      <c r="F11" s="113"/>
      <c r="G11" s="113">
        <v>14000</v>
      </c>
      <c r="H11" s="140">
        <v>4</v>
      </c>
      <c r="I11" s="140">
        <f>G11/100*4</f>
        <v>560</v>
      </c>
      <c r="J11" s="140">
        <f t="shared" si="1"/>
        <v>1187.2</v>
      </c>
      <c r="K11" s="132">
        <f t="shared" si="2"/>
        <v>4270.5035971223024</v>
      </c>
      <c r="L11" s="121" t="s">
        <v>40</v>
      </c>
      <c r="M11" s="5"/>
      <c r="N11" s="5"/>
      <c r="O11" s="5"/>
      <c r="P11" s="5"/>
      <c r="Q11" s="5"/>
      <c r="R11" s="5"/>
      <c r="S11" s="5"/>
      <c r="T11" s="5"/>
      <c r="U11" s="5"/>
    </row>
    <row r="12" spans="1:21" ht="13.5" thickTop="1" x14ac:dyDescent="0.2">
      <c r="A12" s="110"/>
      <c r="B12" s="146" t="s">
        <v>59</v>
      </c>
      <c r="C12" s="124">
        <f>SUM(C6:C11)</f>
        <v>81330</v>
      </c>
      <c r="D12" s="148">
        <f>SUM(D6:D11)</f>
        <v>48</v>
      </c>
      <c r="E12" s="148">
        <f>SUM(E6:E11)</f>
        <v>20</v>
      </c>
      <c r="F12" s="148">
        <f>SUM(F6:F11)</f>
        <v>184</v>
      </c>
      <c r="G12" s="148"/>
      <c r="H12" s="203">
        <f>20</f>
        <v>20</v>
      </c>
      <c r="I12" s="203">
        <f t="shared" si="0"/>
        <v>960</v>
      </c>
      <c r="J12" s="203">
        <f t="shared" si="1"/>
        <v>2035.2</v>
      </c>
      <c r="K12" s="203">
        <f t="shared" si="2"/>
        <v>7320.8633093525177</v>
      </c>
      <c r="L12" s="145" t="s">
        <v>40</v>
      </c>
      <c r="M12" s="5"/>
      <c r="N12" s="5"/>
      <c r="O12" s="5"/>
      <c r="P12" s="5"/>
      <c r="Q12" s="5"/>
      <c r="R12" s="5"/>
      <c r="S12" s="5"/>
      <c r="T12" s="5"/>
      <c r="U12" s="5"/>
    </row>
    <row r="13" spans="1:21" ht="15.75" x14ac:dyDescent="0.2">
      <c r="A13" s="39"/>
      <c r="B13" s="44"/>
      <c r="C13" s="77"/>
      <c r="D13" s="44"/>
      <c r="E13" s="44"/>
      <c r="F13" s="44"/>
      <c r="G13" s="44"/>
      <c r="H13" s="56"/>
      <c r="I13" s="56"/>
      <c r="J13" s="56"/>
      <c r="K13" s="56"/>
      <c r="L13" s="72"/>
      <c r="M13" s="5"/>
      <c r="N13" s="5"/>
      <c r="O13" s="5"/>
      <c r="P13" s="5"/>
      <c r="Q13" s="5"/>
      <c r="R13" s="5"/>
      <c r="S13" s="5"/>
      <c r="T13" s="5"/>
      <c r="U13" s="5"/>
    </row>
    <row r="14" spans="1:21" ht="15.75" x14ac:dyDescent="0.2">
      <c r="A14" s="39"/>
      <c r="B14" s="44"/>
      <c r="C14" s="77"/>
      <c r="D14" s="44"/>
      <c r="E14" s="44"/>
      <c r="F14" s="44"/>
      <c r="G14" s="44"/>
      <c r="H14" s="56"/>
      <c r="I14" s="56"/>
      <c r="J14" s="56"/>
      <c r="K14" s="56"/>
      <c r="L14" s="72"/>
      <c r="M14" s="5"/>
      <c r="N14" s="5"/>
      <c r="O14" s="5"/>
      <c r="P14" s="5"/>
      <c r="Q14" s="5"/>
      <c r="R14" s="5"/>
      <c r="S14" s="5"/>
      <c r="T14" s="5"/>
      <c r="U14" s="5"/>
    </row>
    <row r="15" spans="1:21" ht="15.75" x14ac:dyDescent="0.2">
      <c r="A15" s="39"/>
      <c r="B15" s="44"/>
      <c r="C15" s="77"/>
      <c r="D15" s="44"/>
      <c r="E15" s="44"/>
      <c r="F15" s="44"/>
      <c r="G15" s="44"/>
      <c r="H15" s="56"/>
      <c r="I15" s="56"/>
      <c r="J15" s="56"/>
      <c r="K15" s="56"/>
      <c r="L15" s="72"/>
      <c r="M15" s="5"/>
      <c r="N15" s="5"/>
      <c r="O15" s="5"/>
      <c r="P15" s="5"/>
      <c r="Q15" s="5"/>
      <c r="R15" s="5"/>
      <c r="S15" s="5"/>
      <c r="T15" s="5"/>
      <c r="U15" s="5"/>
    </row>
    <row r="16" spans="1:21" ht="15.75" x14ac:dyDescent="0.2">
      <c r="A16" s="39"/>
      <c r="B16" s="44"/>
      <c r="C16" s="77"/>
      <c r="D16" s="44"/>
      <c r="E16" s="44"/>
      <c r="F16" s="44"/>
      <c r="G16" s="44"/>
      <c r="H16" s="56"/>
      <c r="I16" s="56"/>
      <c r="J16" s="56"/>
      <c r="K16" s="56"/>
      <c r="L16" s="72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x14ac:dyDescent="0.2">
      <c r="A17" s="39"/>
      <c r="B17" s="44"/>
      <c r="C17" s="77"/>
      <c r="D17" s="44"/>
      <c r="E17" s="44"/>
      <c r="F17" s="44"/>
      <c r="G17" s="44"/>
      <c r="H17" s="56"/>
      <c r="I17" s="56"/>
      <c r="J17" s="56"/>
      <c r="K17" s="56"/>
      <c r="L17" s="72"/>
      <c r="M17" s="5"/>
      <c r="N17" s="5"/>
      <c r="O17" s="5"/>
      <c r="P17" s="5"/>
      <c r="Q17" s="5"/>
      <c r="R17" s="5"/>
      <c r="S17" s="5"/>
      <c r="T17" s="5"/>
      <c r="U17" s="5"/>
    </row>
    <row r="18" spans="1:21" ht="15.75" x14ac:dyDescent="0.2">
      <c r="A18" s="39"/>
      <c r="B18" s="44"/>
      <c r="C18" s="77"/>
      <c r="D18" s="44"/>
      <c r="E18" s="44"/>
      <c r="F18" s="44"/>
      <c r="G18" s="44"/>
      <c r="H18" s="56"/>
      <c r="I18" s="56"/>
      <c r="J18" s="56"/>
      <c r="K18" s="56"/>
      <c r="L18" s="72"/>
      <c r="M18" s="5"/>
      <c r="N18" s="5"/>
      <c r="O18" s="5"/>
      <c r="P18" s="5"/>
      <c r="Q18" s="5"/>
      <c r="R18" s="5"/>
      <c r="S18" s="5"/>
      <c r="T18" s="5"/>
      <c r="U18" s="5"/>
    </row>
    <row r="19" spans="1:21" ht="15.75" x14ac:dyDescent="0.2">
      <c r="A19" s="39"/>
      <c r="B19" s="44"/>
      <c r="C19" s="77"/>
      <c r="D19" s="44"/>
      <c r="E19" s="44"/>
      <c r="F19" s="44"/>
      <c r="G19" s="44"/>
      <c r="H19" s="56"/>
      <c r="I19" s="56"/>
      <c r="J19" s="56"/>
      <c r="K19" s="56"/>
      <c r="L19" s="72"/>
      <c r="M19" s="5"/>
      <c r="N19" s="5"/>
      <c r="O19" s="5"/>
      <c r="P19" s="5"/>
      <c r="Q19" s="5"/>
      <c r="R19" s="5"/>
      <c r="S19" s="5"/>
      <c r="T19" s="5"/>
      <c r="U19" s="5"/>
    </row>
    <row r="20" spans="1:21" ht="15.75" x14ac:dyDescent="0.2">
      <c r="A20" s="39"/>
      <c r="B20" s="44"/>
      <c r="C20" s="77"/>
      <c r="D20" s="44"/>
      <c r="E20" s="44"/>
      <c r="F20" s="44"/>
      <c r="G20" s="44"/>
      <c r="H20" s="56"/>
      <c r="I20" s="56"/>
      <c r="J20" s="56"/>
      <c r="K20" s="56"/>
      <c r="L20" s="72"/>
      <c r="M20" s="5"/>
      <c r="N20" s="5"/>
      <c r="O20" s="5"/>
      <c r="P20" s="5"/>
      <c r="Q20" s="5"/>
      <c r="R20" s="5"/>
      <c r="S20" s="5"/>
      <c r="T20" s="5"/>
      <c r="U20" s="5"/>
    </row>
    <row r="21" spans="1:21" ht="17.25" customHeight="1" x14ac:dyDescent="0.2">
      <c r="A21" s="39"/>
      <c r="B21" s="44"/>
      <c r="C21" s="77"/>
      <c r="D21" s="44"/>
      <c r="E21" s="44"/>
      <c r="F21" s="44"/>
      <c r="G21" s="44"/>
      <c r="H21" s="56"/>
      <c r="I21" s="56"/>
      <c r="J21" s="56"/>
      <c r="K21" s="56"/>
      <c r="L21" s="72"/>
      <c r="M21" s="5"/>
      <c r="N21" s="5"/>
      <c r="O21" s="5"/>
      <c r="P21" s="5"/>
      <c r="Q21" s="5"/>
      <c r="R21" s="5"/>
      <c r="S21" s="5"/>
      <c r="T21" s="5"/>
      <c r="U21" s="5"/>
    </row>
    <row r="22" spans="1:21" ht="17.25" customHeight="1" x14ac:dyDescent="0.2">
      <c r="A22" s="39"/>
      <c r="B22" s="44"/>
      <c r="C22" s="77"/>
      <c r="D22" s="44"/>
      <c r="E22" s="44"/>
      <c r="F22" s="44"/>
      <c r="G22" s="44"/>
      <c r="H22" s="56"/>
      <c r="I22" s="56"/>
      <c r="J22" s="56"/>
      <c r="K22" s="56"/>
      <c r="L22" s="72"/>
      <c r="M22" s="5"/>
      <c r="N22" s="5"/>
      <c r="O22" s="5"/>
      <c r="P22" s="5"/>
      <c r="Q22" s="5"/>
      <c r="R22" s="5"/>
      <c r="S22" s="5"/>
      <c r="T22" s="5"/>
      <c r="U22" s="5"/>
    </row>
    <row r="23" spans="1:21" ht="17.25" customHeight="1" x14ac:dyDescent="0.2">
      <c r="A23" s="39"/>
      <c r="B23" s="44"/>
      <c r="C23" s="77"/>
      <c r="D23" s="44"/>
      <c r="E23" s="44"/>
      <c r="F23" s="44"/>
      <c r="G23" s="44"/>
      <c r="H23" s="56"/>
      <c r="I23" s="56"/>
      <c r="J23" s="56"/>
      <c r="K23" s="56"/>
      <c r="L23" s="72"/>
      <c r="M23" s="5"/>
      <c r="N23" s="5"/>
      <c r="O23" s="5"/>
      <c r="P23" s="5"/>
      <c r="Q23" s="5"/>
      <c r="R23" s="5"/>
      <c r="S23" s="5"/>
      <c r="T23" s="5"/>
      <c r="U23" s="5"/>
    </row>
    <row r="24" spans="1:21" ht="17.25" customHeight="1" x14ac:dyDescent="0.2">
      <c r="A24" s="39"/>
      <c r="B24" s="44"/>
      <c r="C24" s="77"/>
      <c r="D24" s="44"/>
      <c r="E24" s="44"/>
      <c r="F24" s="44"/>
      <c r="G24" s="44"/>
      <c r="H24" s="56"/>
      <c r="I24" s="56"/>
      <c r="J24" s="56"/>
      <c r="K24" s="56"/>
      <c r="L24" s="72"/>
      <c r="M24" s="5"/>
      <c r="N24" s="5"/>
      <c r="O24" s="5"/>
      <c r="P24" s="5"/>
      <c r="Q24" s="5"/>
      <c r="R24" s="5"/>
      <c r="S24" s="5"/>
      <c r="T24" s="5"/>
      <c r="U24" s="5"/>
    </row>
    <row r="25" spans="1:21" ht="17.25" customHeight="1" x14ac:dyDescent="0.2">
      <c r="A25" s="39"/>
      <c r="B25" s="44"/>
      <c r="C25" s="77"/>
      <c r="D25" s="44"/>
      <c r="E25" s="44"/>
      <c r="F25" s="44"/>
      <c r="G25" s="44"/>
      <c r="H25" s="56"/>
      <c r="I25" s="56"/>
      <c r="J25" s="56"/>
      <c r="K25" s="56"/>
      <c r="L25" s="72"/>
      <c r="M25" s="5"/>
      <c r="N25" s="5"/>
      <c r="O25" s="5"/>
      <c r="P25" s="5"/>
      <c r="Q25" s="5"/>
      <c r="R25" s="5"/>
      <c r="S25" s="5"/>
      <c r="T25" s="5"/>
      <c r="U25" s="5"/>
    </row>
    <row r="26" spans="1:21" ht="17.25" customHeight="1" x14ac:dyDescent="0.2">
      <c r="A26" s="39"/>
      <c r="B26" s="44"/>
      <c r="C26" s="77"/>
      <c r="D26" s="44"/>
      <c r="E26" s="44"/>
      <c r="F26" s="44"/>
      <c r="G26" s="44"/>
      <c r="H26" s="56"/>
      <c r="I26" s="56"/>
      <c r="J26" s="56"/>
      <c r="K26" s="56"/>
      <c r="L26" s="72"/>
      <c r="M26" s="5"/>
      <c r="N26" s="5"/>
      <c r="O26" s="5"/>
      <c r="P26" s="5"/>
      <c r="Q26" s="5"/>
      <c r="R26" s="5"/>
      <c r="S26" s="5"/>
      <c r="T26" s="5"/>
      <c r="U26" s="5"/>
    </row>
    <row r="27" spans="1:21" ht="17.25" customHeight="1" x14ac:dyDescent="0.2">
      <c r="A27" s="39"/>
      <c r="B27" s="44"/>
      <c r="C27" s="77"/>
      <c r="D27" s="44"/>
      <c r="E27" s="44"/>
      <c r="F27" s="44"/>
      <c r="G27" s="44"/>
      <c r="H27" s="56"/>
      <c r="I27" s="56"/>
      <c r="J27" s="56"/>
      <c r="K27" s="56"/>
      <c r="L27" s="72"/>
      <c r="M27" s="5"/>
      <c r="N27" s="5"/>
      <c r="O27" s="5"/>
      <c r="P27" s="5"/>
      <c r="Q27" s="5"/>
      <c r="R27" s="5"/>
      <c r="S27" s="5"/>
      <c r="T27" s="5"/>
      <c r="U27" s="5"/>
    </row>
    <row r="28" spans="1:21" ht="15" customHeight="1" x14ac:dyDescent="0.2">
      <c r="A28" s="39"/>
      <c r="B28" s="44"/>
      <c r="C28" s="77"/>
      <c r="D28" s="44"/>
      <c r="E28" s="44"/>
      <c r="F28" s="44"/>
      <c r="G28" s="44"/>
      <c r="H28" s="56"/>
      <c r="I28" s="56"/>
      <c r="J28" s="56"/>
      <c r="K28" s="56"/>
      <c r="L28" s="72"/>
      <c r="M28" s="5"/>
      <c r="N28" s="5"/>
      <c r="O28" s="5"/>
      <c r="P28" s="5"/>
      <c r="Q28" s="5"/>
      <c r="R28" s="5"/>
      <c r="S28" s="5"/>
      <c r="T28" s="5"/>
      <c r="U28" s="5"/>
    </row>
    <row r="29" spans="1:21" ht="15.75" x14ac:dyDescent="0.2">
      <c r="A29" s="39"/>
      <c r="B29" s="44"/>
      <c r="C29" s="77"/>
      <c r="D29" s="44"/>
      <c r="E29" s="44"/>
      <c r="F29" s="44"/>
      <c r="G29" s="44"/>
      <c r="H29" s="56"/>
      <c r="I29" s="56"/>
      <c r="J29" s="56"/>
      <c r="K29" s="56"/>
      <c r="L29" s="72"/>
      <c r="M29" s="5"/>
      <c r="N29" s="5"/>
      <c r="O29" s="5"/>
      <c r="P29" s="5"/>
      <c r="Q29" s="5"/>
      <c r="R29" s="5"/>
      <c r="S29" s="5"/>
      <c r="T29" s="5"/>
      <c r="U29" s="5"/>
    </row>
    <row r="30" spans="1:21" ht="15.75" x14ac:dyDescent="0.2">
      <c r="A30" s="39"/>
      <c r="B30" s="44"/>
      <c r="C30" s="77"/>
      <c r="D30" s="44"/>
      <c r="E30" s="44"/>
      <c r="F30" s="44"/>
      <c r="G30" s="44"/>
      <c r="H30" s="56"/>
      <c r="I30" s="56"/>
      <c r="J30" s="56"/>
      <c r="K30" s="56"/>
      <c r="L30" s="72"/>
      <c r="M30" s="5"/>
      <c r="N30" s="5"/>
      <c r="O30" s="5"/>
      <c r="P30" s="5"/>
      <c r="Q30" s="5"/>
      <c r="R30" s="5"/>
      <c r="S30" s="5"/>
      <c r="T30" s="5"/>
      <c r="U30" s="5"/>
    </row>
    <row r="31" spans="1:21" ht="18" customHeight="1" x14ac:dyDescent="0.2">
      <c r="A31" s="39"/>
      <c r="B31" s="40"/>
      <c r="C31" s="91"/>
      <c r="D31" s="40"/>
      <c r="E31" s="40"/>
      <c r="F31" s="40"/>
      <c r="G31" s="40"/>
      <c r="H31" s="43"/>
      <c r="I31" s="43"/>
      <c r="J31" s="43"/>
      <c r="K31" s="43"/>
      <c r="L31" s="72"/>
      <c r="M31" s="5"/>
      <c r="N31" s="5"/>
      <c r="O31" s="5"/>
      <c r="P31" s="5"/>
      <c r="Q31" s="5"/>
      <c r="R31" s="5"/>
      <c r="S31" s="5"/>
      <c r="T31" s="5"/>
      <c r="U31" s="5"/>
    </row>
    <row r="32" spans="1:21" ht="15.75" x14ac:dyDescent="0.2">
      <c r="A32" s="39"/>
      <c r="B32" s="44"/>
      <c r="C32" s="77"/>
      <c r="D32" s="44"/>
      <c r="E32" s="44"/>
      <c r="F32" s="44"/>
      <c r="G32" s="44"/>
      <c r="H32" s="56"/>
      <c r="I32" s="56"/>
      <c r="J32" s="56"/>
      <c r="K32" s="56"/>
      <c r="L32" s="72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">
      <c r="A33" s="39"/>
      <c r="B33" s="85"/>
      <c r="C33" s="86"/>
      <c r="D33" s="71"/>
      <c r="E33" s="71"/>
      <c r="F33" s="71"/>
      <c r="G33" s="71"/>
      <c r="H33" s="55"/>
      <c r="I33" s="87"/>
      <c r="J33" s="87"/>
      <c r="K33" s="87"/>
      <c r="L33" s="72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">
      <c r="A34" s="39"/>
      <c r="B34" s="39"/>
      <c r="C34" s="71"/>
      <c r="D34" s="44"/>
      <c r="E34" s="44"/>
      <c r="F34" s="44"/>
      <c r="G34" s="44"/>
      <c r="H34" s="55"/>
      <c r="I34" s="55"/>
      <c r="J34" s="55"/>
      <c r="K34" s="56"/>
      <c r="L34" s="72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">
      <c r="A35" s="39"/>
      <c r="B35" s="44"/>
      <c r="C35" s="41"/>
      <c r="D35" s="44"/>
      <c r="E35" s="44"/>
      <c r="F35" s="44"/>
      <c r="G35" s="44"/>
      <c r="H35" s="56"/>
      <c r="I35" s="56"/>
      <c r="J35" s="56"/>
      <c r="K35" s="56"/>
      <c r="L35" s="72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">
      <c r="A36" s="39"/>
      <c r="B36" s="40"/>
      <c r="C36" s="41"/>
      <c r="D36" s="40"/>
      <c r="E36" s="40"/>
      <c r="F36" s="40"/>
      <c r="G36" s="40"/>
      <c r="H36" s="42"/>
      <c r="I36" s="43"/>
      <c r="J36" s="43"/>
      <c r="K36" s="43"/>
      <c r="L36" s="53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">
      <c r="A37" s="39"/>
      <c r="B37" s="40"/>
      <c r="C37" s="41"/>
      <c r="D37" s="40"/>
      <c r="E37" s="40"/>
      <c r="F37" s="40"/>
      <c r="G37" s="40"/>
      <c r="H37" s="42"/>
      <c r="I37" s="43"/>
      <c r="J37" s="43"/>
      <c r="K37" s="43"/>
      <c r="L37" s="53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">
      <c r="A38" s="39"/>
      <c r="B38" s="44"/>
      <c r="C38" s="41"/>
      <c r="D38" s="40"/>
      <c r="E38" s="40"/>
      <c r="F38" s="40"/>
      <c r="G38" s="44"/>
      <c r="H38" s="56"/>
      <c r="I38" s="56"/>
      <c r="J38" s="56"/>
      <c r="K38" s="56"/>
      <c r="L38" s="72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">
      <c r="A39" s="39"/>
      <c r="B39" s="44"/>
      <c r="C39" s="41"/>
      <c r="D39" s="40"/>
      <c r="E39" s="40"/>
      <c r="F39" s="40"/>
      <c r="G39" s="44"/>
      <c r="H39" s="42"/>
      <c r="I39" s="43"/>
      <c r="J39" s="43"/>
      <c r="K39" s="43"/>
      <c r="L39" s="53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">
      <c r="A40" s="39"/>
      <c r="B40" s="44"/>
      <c r="C40" s="68"/>
      <c r="D40" s="40"/>
      <c r="E40" s="40"/>
      <c r="F40" s="40"/>
      <c r="G40" s="44"/>
      <c r="H40" s="56"/>
      <c r="I40" s="56"/>
      <c r="J40" s="56"/>
      <c r="K40" s="56"/>
      <c r="L40" s="72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">
      <c r="A41" s="39"/>
      <c r="B41" s="44"/>
      <c r="C41" s="68"/>
      <c r="D41" s="40"/>
      <c r="E41" s="40"/>
      <c r="F41" s="40"/>
      <c r="G41" s="44"/>
      <c r="H41" s="42"/>
      <c r="I41" s="43"/>
      <c r="J41" s="43"/>
      <c r="K41" s="43"/>
      <c r="L41" s="53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">
      <c r="A42" s="39"/>
      <c r="B42" s="44"/>
      <c r="C42" s="41"/>
      <c r="D42" s="44"/>
      <c r="E42" s="44"/>
      <c r="F42" s="44"/>
      <c r="G42" s="44"/>
      <c r="H42" s="56"/>
      <c r="I42" s="56"/>
      <c r="J42" s="56"/>
      <c r="K42" s="56"/>
      <c r="L42" s="72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">
      <c r="A43" s="39"/>
      <c r="B43" s="44"/>
      <c r="C43" s="41"/>
      <c r="D43" s="44"/>
      <c r="E43" s="44"/>
      <c r="F43" s="44"/>
      <c r="G43" s="44"/>
      <c r="H43" s="56"/>
      <c r="I43" s="56"/>
      <c r="J43" s="56"/>
      <c r="K43" s="56"/>
      <c r="L43" s="72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">
      <c r="A44" s="39"/>
      <c r="B44" s="44"/>
      <c r="C44" s="41"/>
      <c r="D44" s="44"/>
      <c r="E44" s="44"/>
      <c r="F44" s="44"/>
      <c r="G44" s="44"/>
      <c r="H44" s="56"/>
      <c r="I44" s="56"/>
      <c r="J44" s="56"/>
      <c r="K44" s="56"/>
      <c r="L44" s="72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">
      <c r="A45" s="39"/>
      <c r="B45" s="44"/>
      <c r="C45" s="41"/>
      <c r="D45" s="44"/>
      <c r="E45" s="44"/>
      <c r="F45" s="44"/>
      <c r="G45" s="44"/>
      <c r="H45" s="56"/>
      <c r="I45" s="56"/>
      <c r="J45" s="56"/>
      <c r="K45" s="56"/>
      <c r="L45" s="72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">
      <c r="A46" s="39"/>
      <c r="B46" s="44"/>
      <c r="C46" s="41"/>
      <c r="D46" s="44"/>
      <c r="E46" s="44"/>
      <c r="F46" s="44"/>
      <c r="G46" s="44"/>
      <c r="H46" s="56"/>
      <c r="I46" s="56"/>
      <c r="J46" s="56"/>
      <c r="K46" s="56"/>
      <c r="L46" s="72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">
      <c r="A47" s="39"/>
      <c r="B47" s="44"/>
      <c r="C47" s="41"/>
      <c r="D47" s="44"/>
      <c r="E47" s="44"/>
      <c r="F47" s="44"/>
      <c r="G47" s="44"/>
      <c r="H47" s="56"/>
      <c r="I47" s="56"/>
      <c r="J47" s="56"/>
      <c r="K47" s="56"/>
      <c r="L47" s="72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">
      <c r="A48" s="39"/>
      <c r="B48" s="44"/>
      <c r="C48" s="41"/>
      <c r="D48" s="44"/>
      <c r="E48" s="44"/>
      <c r="F48" s="44"/>
      <c r="G48" s="44"/>
      <c r="H48" s="56"/>
      <c r="I48" s="56"/>
      <c r="J48" s="56"/>
      <c r="K48" s="56"/>
      <c r="L48" s="72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">
      <c r="A49" s="39"/>
      <c r="B49" s="44"/>
      <c r="C49" s="41"/>
      <c r="D49" s="44"/>
      <c r="E49" s="44"/>
      <c r="F49" s="44"/>
      <c r="G49" s="44"/>
      <c r="H49" s="56"/>
      <c r="I49" s="56"/>
      <c r="J49" s="56"/>
      <c r="K49" s="56"/>
      <c r="L49" s="72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">
      <c r="A50" s="39"/>
      <c r="B50" s="40"/>
      <c r="C50" s="41"/>
      <c r="D50" s="40"/>
      <c r="E50" s="40"/>
      <c r="F50" s="40"/>
      <c r="G50" s="40"/>
      <c r="H50" s="42"/>
      <c r="I50" s="43"/>
      <c r="J50" s="43"/>
      <c r="K50" s="43"/>
      <c r="L50" s="53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">
      <c r="A51" s="39"/>
      <c r="B51" s="40"/>
      <c r="C51" s="41"/>
      <c r="D51" s="40"/>
      <c r="E51" s="40"/>
      <c r="F51" s="40"/>
      <c r="G51" s="40"/>
      <c r="H51" s="42"/>
      <c r="I51" s="43"/>
      <c r="J51" s="43"/>
      <c r="K51" s="43"/>
      <c r="L51" s="53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">
      <c r="A52" s="39"/>
      <c r="B52" s="44"/>
      <c r="C52" s="41"/>
      <c r="D52" s="44"/>
      <c r="E52" s="44"/>
      <c r="F52" s="44"/>
      <c r="G52" s="44"/>
      <c r="H52" s="56"/>
      <c r="I52" s="56"/>
      <c r="J52" s="56"/>
      <c r="K52" s="56"/>
      <c r="L52" s="72"/>
      <c r="M52" s="5"/>
      <c r="N52" s="5"/>
      <c r="O52" s="5"/>
      <c r="P52" s="5"/>
      <c r="Q52" s="5"/>
      <c r="R52" s="5"/>
      <c r="S52" s="5"/>
      <c r="T52" s="5"/>
      <c r="U52" s="5"/>
    </row>
    <row r="53" spans="1:21" s="6" customFormat="1" ht="13.5" thickBot="1" x14ac:dyDescent="0.25">
      <c r="A53" s="39"/>
      <c r="B53" s="44"/>
      <c r="C53" s="41"/>
      <c r="D53" s="44"/>
      <c r="E53" s="44"/>
      <c r="F53" s="44"/>
      <c r="G53" s="44"/>
      <c r="H53" s="56"/>
      <c r="I53" s="56"/>
      <c r="J53" s="56"/>
      <c r="K53" s="56"/>
      <c r="L53" s="72"/>
      <c r="M53" s="5"/>
      <c r="N53" s="5"/>
      <c r="O53" s="5"/>
      <c r="P53" s="5"/>
      <c r="Q53" s="5"/>
      <c r="R53" s="5"/>
      <c r="S53" s="5"/>
      <c r="T53" s="5"/>
      <c r="U53" s="5"/>
    </row>
    <row r="54" spans="1:21" s="5" customFormat="1" x14ac:dyDescent="0.2">
      <c r="A54" s="39"/>
      <c r="B54" s="44"/>
      <c r="C54" s="41"/>
      <c r="D54" s="44"/>
      <c r="E54" s="44"/>
      <c r="F54" s="44"/>
      <c r="G54" s="44"/>
      <c r="H54" s="56"/>
      <c r="I54" s="56"/>
      <c r="J54" s="56"/>
      <c r="K54" s="56"/>
      <c r="L54" s="72"/>
    </row>
    <row r="55" spans="1:21" s="5" customFormat="1" x14ac:dyDescent="0.2">
      <c r="A55" s="39"/>
      <c r="B55" s="44"/>
      <c r="C55" s="41"/>
      <c r="D55" s="44"/>
      <c r="E55" s="44"/>
      <c r="F55" s="44"/>
      <c r="G55" s="44"/>
      <c r="H55" s="56"/>
      <c r="I55" s="56"/>
      <c r="J55" s="56"/>
      <c r="K55" s="56"/>
      <c r="L55" s="72"/>
    </row>
    <row r="56" spans="1:21" s="5" customFormat="1" x14ac:dyDescent="0.2">
      <c r="A56" s="39"/>
      <c r="B56" s="44"/>
      <c r="C56" s="41"/>
      <c r="D56" s="44"/>
      <c r="E56" s="44"/>
      <c r="F56" s="44"/>
      <c r="G56" s="44"/>
      <c r="H56" s="56"/>
      <c r="I56" s="56"/>
      <c r="J56" s="56"/>
      <c r="K56" s="56"/>
      <c r="L56" s="72"/>
    </row>
    <row r="57" spans="1:21" s="5" customFormat="1" x14ac:dyDescent="0.2">
      <c r="A57" s="39"/>
      <c r="B57" s="44"/>
      <c r="C57" s="41"/>
      <c r="D57" s="44"/>
      <c r="E57" s="44"/>
      <c r="F57" s="44"/>
      <c r="G57" s="44"/>
      <c r="H57" s="56"/>
      <c r="I57" s="56"/>
      <c r="J57" s="56"/>
      <c r="K57" s="56"/>
      <c r="L57" s="72"/>
    </row>
    <row r="58" spans="1:21" s="5" customFormat="1" x14ac:dyDescent="0.2">
      <c r="A58" s="39"/>
      <c r="B58" s="44"/>
      <c r="C58" s="41"/>
      <c r="D58" s="44"/>
      <c r="E58" s="44"/>
      <c r="F58" s="44"/>
      <c r="G58" s="44"/>
      <c r="H58" s="67"/>
      <c r="I58" s="56"/>
      <c r="J58" s="56"/>
      <c r="K58" s="56"/>
      <c r="L58" s="72"/>
    </row>
    <row r="59" spans="1:21" s="5" customFormat="1" x14ac:dyDescent="0.2">
      <c r="A59" s="39"/>
      <c r="B59" s="40"/>
      <c r="C59" s="41"/>
      <c r="D59" s="40"/>
      <c r="E59" s="40"/>
      <c r="F59" s="40"/>
      <c r="G59" s="40"/>
      <c r="H59" s="42"/>
      <c r="I59" s="43"/>
      <c r="J59" s="43"/>
      <c r="K59" s="43"/>
      <c r="L59" s="53"/>
    </row>
    <row r="60" spans="1:21" s="5" customFormat="1" x14ac:dyDescent="0.2">
      <c r="A60" s="39"/>
      <c r="B60" s="40"/>
      <c r="C60" s="41"/>
      <c r="D60" s="40"/>
      <c r="E60" s="40"/>
      <c r="F60" s="40"/>
      <c r="G60" s="40"/>
      <c r="H60" s="42"/>
      <c r="I60" s="43"/>
      <c r="J60" s="43"/>
      <c r="K60" s="43"/>
      <c r="L60" s="53"/>
    </row>
    <row r="61" spans="1:21" s="5" customFormat="1" x14ac:dyDescent="0.2">
      <c r="A61" s="39"/>
      <c r="B61" s="44"/>
      <c r="C61" s="45"/>
      <c r="D61" s="40"/>
      <c r="E61" s="40"/>
      <c r="F61" s="40"/>
      <c r="G61" s="44"/>
      <c r="H61" s="56"/>
      <c r="I61" s="56"/>
      <c r="J61" s="56"/>
      <c r="K61" s="56"/>
      <c r="L61" s="72"/>
    </row>
    <row r="62" spans="1:21" s="5" customFormat="1" x14ac:dyDescent="0.2">
      <c r="A62" s="39"/>
      <c r="B62" s="44"/>
      <c r="C62" s="45"/>
      <c r="D62" s="40"/>
      <c r="E62" s="40"/>
      <c r="F62" s="40"/>
      <c r="G62" s="44"/>
      <c r="H62" s="42"/>
      <c r="I62" s="43"/>
      <c r="J62" s="43"/>
      <c r="K62" s="43"/>
      <c r="L62" s="53"/>
    </row>
    <row r="63" spans="1:21" x14ac:dyDescent="0.2">
      <c r="A63" s="40"/>
      <c r="B63" s="57"/>
      <c r="C63" s="58"/>
      <c r="D63" s="40"/>
      <c r="E63" s="40"/>
      <c r="F63" s="40"/>
      <c r="G63" s="44"/>
      <c r="H63" s="40"/>
      <c r="I63" s="43"/>
      <c r="J63" s="43"/>
      <c r="K63" s="43"/>
      <c r="L63" s="62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">
      <c r="A64" s="31"/>
      <c r="B64" s="31"/>
      <c r="C64" s="32"/>
      <c r="D64" s="31"/>
      <c r="E64" s="31"/>
      <c r="F64" s="31"/>
      <c r="G64" s="31"/>
      <c r="H64" s="31"/>
      <c r="I64" s="33"/>
      <c r="J64" s="31"/>
      <c r="K64" s="31"/>
      <c r="L64" s="31"/>
      <c r="M64" s="5"/>
      <c r="N64" s="5"/>
      <c r="O64" s="5"/>
      <c r="P64" s="5"/>
      <c r="Q64" s="5"/>
      <c r="R64" s="5"/>
      <c r="S64" s="5"/>
      <c r="T64" s="5"/>
      <c r="U64" s="5"/>
    </row>
    <row r="65" spans="2:21" x14ac:dyDescent="0.2">
      <c r="B65" s="1"/>
      <c r="C65" s="1"/>
      <c r="D65" s="1"/>
      <c r="E65" s="1"/>
      <c r="M65" s="5"/>
      <c r="N65" s="5"/>
      <c r="O65" s="5"/>
      <c r="P65" s="5"/>
      <c r="Q65" s="5"/>
      <c r="R65" s="5"/>
      <c r="S65" s="5"/>
      <c r="T65" s="5"/>
      <c r="U65" s="5"/>
    </row>
    <row r="66" spans="2:21" x14ac:dyDescent="0.2">
      <c r="B66" s="1"/>
      <c r="C66" s="1"/>
      <c r="D66" s="1"/>
      <c r="E66" s="1"/>
      <c r="M66" s="5"/>
      <c r="N66" s="5"/>
      <c r="O66" s="5"/>
      <c r="P66" s="5"/>
      <c r="Q66" s="5"/>
      <c r="R66" s="5"/>
      <c r="S66" s="5"/>
      <c r="T66" s="5"/>
      <c r="U66" s="5"/>
    </row>
    <row r="67" spans="2:21" x14ac:dyDescent="0.2">
      <c r="B67" s="1"/>
      <c r="C67" s="1"/>
      <c r="D67" s="1"/>
      <c r="E67" s="1"/>
      <c r="M67" s="5"/>
      <c r="N67" s="5"/>
      <c r="O67" s="5"/>
      <c r="P67" s="5"/>
      <c r="Q67" s="5"/>
      <c r="R67" s="5"/>
      <c r="S67" s="5"/>
      <c r="T67" s="5"/>
      <c r="U67" s="5"/>
    </row>
    <row r="68" spans="2:21" x14ac:dyDescent="0.2">
      <c r="B68" s="1"/>
      <c r="C68" s="1"/>
      <c r="D68" s="1"/>
      <c r="E68" s="1"/>
      <c r="M68" s="5"/>
      <c r="N68" s="5"/>
      <c r="O68" s="5"/>
      <c r="P68" s="5"/>
      <c r="Q68" s="5"/>
      <c r="R68" s="5"/>
      <c r="S68" s="5"/>
      <c r="T68" s="5"/>
      <c r="U68" s="5"/>
    </row>
    <row r="69" spans="2:21" x14ac:dyDescent="0.2">
      <c r="B69" s="1"/>
      <c r="C69" s="1"/>
      <c r="D69" s="1"/>
      <c r="E69" s="1"/>
      <c r="M69" s="5"/>
      <c r="N69" s="5"/>
      <c r="O69" s="5"/>
      <c r="P69" s="5"/>
      <c r="Q69" s="5"/>
      <c r="R69" s="5"/>
      <c r="S69" s="5"/>
      <c r="T69" s="5"/>
      <c r="U69" s="5"/>
    </row>
    <row r="70" spans="2:21" x14ac:dyDescent="0.2">
      <c r="B70" s="1"/>
      <c r="C70" s="1"/>
      <c r="D70" s="1"/>
      <c r="E70" s="1"/>
      <c r="M70" s="5"/>
      <c r="N70" s="5"/>
      <c r="O70" s="5"/>
      <c r="P70" s="5"/>
      <c r="Q70" s="5"/>
      <c r="R70" s="5"/>
      <c r="S70" s="5"/>
      <c r="T70" s="5"/>
      <c r="U70" s="5"/>
    </row>
    <row r="71" spans="2:21" x14ac:dyDescent="0.2">
      <c r="B71" s="1"/>
      <c r="C71" s="1"/>
      <c r="D71" s="1"/>
      <c r="E71" s="1"/>
      <c r="M71" s="5"/>
      <c r="N71" s="5"/>
      <c r="O71" s="5"/>
      <c r="P71" s="5"/>
      <c r="Q71" s="5"/>
      <c r="R71" s="5"/>
      <c r="S71" s="5"/>
      <c r="T71" s="5"/>
      <c r="U71" s="5"/>
    </row>
    <row r="72" spans="2:21" x14ac:dyDescent="0.2">
      <c r="B72" s="1"/>
      <c r="C72" s="1"/>
      <c r="D72" s="1"/>
      <c r="E72" s="1"/>
      <c r="M72" s="5"/>
      <c r="N72" s="5"/>
      <c r="O72" s="5"/>
      <c r="P72" s="5"/>
      <c r="Q72" s="5"/>
      <c r="R72" s="5"/>
      <c r="S72" s="5"/>
      <c r="T72" s="5"/>
      <c r="U72" s="5"/>
    </row>
    <row r="73" spans="2:21" x14ac:dyDescent="0.2">
      <c r="B73" s="1"/>
      <c r="C73" s="1"/>
      <c r="D73" s="1"/>
      <c r="E73" s="1"/>
      <c r="M73" s="5"/>
      <c r="N73" s="5"/>
      <c r="O73" s="5"/>
      <c r="P73" s="5"/>
      <c r="Q73" s="5"/>
      <c r="R73" s="5"/>
      <c r="S73" s="5"/>
      <c r="T73" s="5"/>
      <c r="U73" s="5"/>
    </row>
    <row r="74" spans="2:21" x14ac:dyDescent="0.2">
      <c r="B74" s="1"/>
      <c r="C74" s="1"/>
      <c r="D74" s="1"/>
      <c r="E74" s="1"/>
      <c r="M74" s="5"/>
      <c r="N74" s="5"/>
      <c r="O74" s="5"/>
      <c r="P74" s="5"/>
      <c r="Q74" s="5"/>
      <c r="R74" s="5"/>
      <c r="S74" s="5"/>
      <c r="T74" s="5"/>
      <c r="U74" s="5"/>
    </row>
    <row r="75" spans="2:21" x14ac:dyDescent="0.2">
      <c r="M75" s="5"/>
      <c r="N75" s="5"/>
      <c r="O75" s="5"/>
      <c r="P75" s="5"/>
      <c r="Q75" s="5"/>
      <c r="R75" s="5"/>
      <c r="S75" s="5"/>
      <c r="T75" s="5"/>
      <c r="U75" s="5"/>
    </row>
    <row r="76" spans="2:21" x14ac:dyDescent="0.2">
      <c r="M76" s="5"/>
      <c r="N76" s="5"/>
      <c r="O76" s="5"/>
      <c r="P76" s="5"/>
      <c r="Q76" s="5"/>
      <c r="R76" s="5"/>
      <c r="S76" s="5"/>
      <c r="T76" s="5"/>
      <c r="U76" s="5"/>
    </row>
    <row r="77" spans="2:21" x14ac:dyDescent="0.2">
      <c r="M77" s="5"/>
      <c r="N77" s="5"/>
      <c r="O77" s="5"/>
      <c r="P77" s="5"/>
      <c r="Q77" s="5"/>
      <c r="R77" s="5"/>
      <c r="S77" s="5"/>
      <c r="T77" s="5"/>
      <c r="U77" s="5"/>
    </row>
    <row r="78" spans="2:21" x14ac:dyDescent="0.2">
      <c r="M78" s="5"/>
      <c r="N78" s="5"/>
      <c r="O78" s="5"/>
      <c r="P78" s="5"/>
      <c r="Q78" s="5"/>
      <c r="R78" s="5"/>
      <c r="S78" s="5"/>
      <c r="T78" s="5"/>
      <c r="U78" s="5"/>
    </row>
    <row r="79" spans="2:21" x14ac:dyDescent="0.2">
      <c r="M79" s="5"/>
      <c r="N79" s="5"/>
      <c r="O79" s="5"/>
      <c r="P79" s="5"/>
      <c r="Q79" s="5"/>
      <c r="R79" s="5"/>
      <c r="S79" s="5"/>
      <c r="T79" s="5"/>
      <c r="U79" s="5"/>
    </row>
    <row r="80" spans="2:21" x14ac:dyDescent="0.2">
      <c r="M80" s="5"/>
      <c r="N80" s="5"/>
      <c r="O80" s="5"/>
      <c r="P80" s="5"/>
      <c r="Q80" s="5"/>
      <c r="R80" s="5"/>
      <c r="S80" s="5"/>
      <c r="T80" s="5"/>
      <c r="U80" s="5"/>
    </row>
    <row r="81" spans="13:21" x14ac:dyDescent="0.2">
      <c r="M81" s="5"/>
      <c r="N81" s="5"/>
      <c r="O81" s="5"/>
      <c r="P81" s="5"/>
      <c r="Q81" s="5"/>
      <c r="R81" s="5"/>
      <c r="S81" s="5"/>
      <c r="T81" s="5"/>
      <c r="U81" s="5"/>
    </row>
    <row r="82" spans="13:21" x14ac:dyDescent="0.2">
      <c r="M82" s="5"/>
      <c r="N82" s="5"/>
      <c r="O82" s="5"/>
      <c r="P82" s="5"/>
      <c r="Q82" s="5"/>
      <c r="R82" s="5"/>
      <c r="S82" s="5"/>
      <c r="T82" s="5"/>
      <c r="U82" s="5"/>
    </row>
    <row r="83" spans="13:21" x14ac:dyDescent="0.2">
      <c r="M83" s="5"/>
      <c r="N83" s="5"/>
      <c r="O83" s="5"/>
      <c r="P83" s="5"/>
      <c r="Q83" s="5"/>
      <c r="R83" s="5"/>
      <c r="S83" s="5"/>
      <c r="T83" s="5"/>
      <c r="U83" s="5"/>
    </row>
    <row r="84" spans="13:21" x14ac:dyDescent="0.2">
      <c r="M84" s="5"/>
      <c r="N84" s="5"/>
      <c r="O84" s="5"/>
      <c r="P84" s="5"/>
      <c r="Q84" s="5"/>
      <c r="R84" s="5"/>
      <c r="S84" s="5"/>
      <c r="T84" s="5"/>
      <c r="U84" s="5"/>
    </row>
    <row r="85" spans="13:21" x14ac:dyDescent="0.2">
      <c r="M85" s="5"/>
      <c r="N85" s="5"/>
      <c r="O85" s="5"/>
      <c r="P85" s="5"/>
      <c r="Q85" s="5"/>
      <c r="R85" s="5"/>
      <c r="S85" s="5"/>
      <c r="T85" s="5"/>
      <c r="U85" s="5"/>
    </row>
    <row r="86" spans="13:21" x14ac:dyDescent="0.2">
      <c r="M86" s="5"/>
      <c r="N86" s="5"/>
      <c r="O86" s="5"/>
      <c r="P86" s="5"/>
      <c r="Q86" s="5"/>
      <c r="R86" s="5"/>
      <c r="S86" s="5"/>
      <c r="T86" s="5"/>
      <c r="U86" s="5"/>
    </row>
    <row r="87" spans="13:21" x14ac:dyDescent="0.2">
      <c r="M87" s="5"/>
      <c r="N87" s="5"/>
      <c r="O87" s="5"/>
      <c r="P87" s="5"/>
      <c r="Q87" s="5"/>
      <c r="R87" s="5"/>
      <c r="S87" s="5"/>
      <c r="T87" s="5"/>
      <c r="U87" s="5"/>
    </row>
    <row r="88" spans="13:21" x14ac:dyDescent="0.2">
      <c r="M88" s="5"/>
      <c r="N88" s="5"/>
      <c r="O88" s="5"/>
      <c r="P88" s="5"/>
      <c r="Q88" s="5"/>
      <c r="R88" s="5"/>
      <c r="S88" s="5"/>
      <c r="T88" s="5"/>
      <c r="U88" s="5"/>
    </row>
    <row r="89" spans="13:21" x14ac:dyDescent="0.2">
      <c r="M89" s="5"/>
      <c r="N89" s="5"/>
      <c r="O89" s="5"/>
      <c r="P89" s="5"/>
      <c r="Q89" s="5"/>
      <c r="R89" s="5"/>
      <c r="S89" s="5"/>
      <c r="T89" s="5"/>
      <c r="U89" s="5"/>
    </row>
    <row r="90" spans="13:21" x14ac:dyDescent="0.2">
      <c r="M90" s="5"/>
      <c r="N90" s="5"/>
      <c r="O90" s="5"/>
      <c r="P90" s="5"/>
      <c r="Q90" s="5"/>
      <c r="R90" s="5"/>
      <c r="S90" s="5"/>
      <c r="T90" s="5"/>
      <c r="U90" s="5"/>
    </row>
    <row r="91" spans="13:21" x14ac:dyDescent="0.2">
      <c r="M91" s="5"/>
      <c r="N91" s="5"/>
      <c r="O91" s="5"/>
      <c r="P91" s="5"/>
      <c r="Q91" s="5"/>
      <c r="R91" s="5"/>
      <c r="S91" s="5"/>
      <c r="T91" s="5"/>
      <c r="U91" s="5"/>
    </row>
    <row r="92" spans="13:21" x14ac:dyDescent="0.2">
      <c r="M92" s="5"/>
      <c r="N92" s="5"/>
      <c r="O92" s="5"/>
      <c r="P92" s="5"/>
      <c r="Q92" s="5"/>
      <c r="R92" s="5"/>
      <c r="S92" s="5"/>
      <c r="T92" s="5"/>
      <c r="U92" s="5"/>
    </row>
    <row r="93" spans="13:21" x14ac:dyDescent="0.2">
      <c r="M93" s="5"/>
      <c r="N93" s="5"/>
      <c r="O93" s="5"/>
      <c r="P93" s="5"/>
      <c r="Q93" s="5"/>
      <c r="R93" s="5"/>
      <c r="S93" s="5"/>
      <c r="T93" s="5"/>
      <c r="U93" s="5"/>
    </row>
    <row r="94" spans="13:21" x14ac:dyDescent="0.2">
      <c r="M94" s="5"/>
      <c r="N94" s="5"/>
      <c r="O94" s="5"/>
      <c r="P94" s="5"/>
      <c r="Q94" s="5"/>
      <c r="R94" s="5"/>
      <c r="S94" s="5"/>
      <c r="T94" s="5"/>
      <c r="U94" s="5"/>
    </row>
    <row r="95" spans="13:21" x14ac:dyDescent="0.2">
      <c r="M95" s="5"/>
      <c r="N95" s="5"/>
      <c r="O95" s="5"/>
      <c r="P95" s="5"/>
      <c r="Q95" s="5"/>
      <c r="R95" s="5"/>
      <c r="S95" s="5"/>
      <c r="T95" s="5"/>
      <c r="U95" s="5"/>
    </row>
    <row r="96" spans="13:21" x14ac:dyDescent="0.2">
      <c r="M96" s="5"/>
      <c r="N96" s="5"/>
      <c r="O96" s="5"/>
      <c r="P96" s="5"/>
      <c r="Q96" s="5"/>
      <c r="R96" s="5"/>
      <c r="S96" s="5"/>
      <c r="T96" s="5"/>
      <c r="U96" s="5"/>
    </row>
    <row r="97" spans="13:21" x14ac:dyDescent="0.2">
      <c r="M97" s="5"/>
      <c r="N97" s="5"/>
      <c r="O97" s="5"/>
      <c r="P97" s="5"/>
      <c r="Q97" s="5"/>
      <c r="R97" s="5"/>
      <c r="S97" s="5"/>
      <c r="T97" s="5"/>
      <c r="U97" s="5"/>
    </row>
    <row r="98" spans="13:21" x14ac:dyDescent="0.2">
      <c r="M98" s="5"/>
      <c r="N98" s="5"/>
      <c r="O98" s="5"/>
      <c r="P98" s="5"/>
      <c r="Q98" s="5"/>
      <c r="R98" s="5"/>
      <c r="S98" s="5"/>
      <c r="T98" s="5"/>
      <c r="U98" s="5"/>
    </row>
    <row r="99" spans="13:21" x14ac:dyDescent="0.2">
      <c r="M99" s="5"/>
      <c r="N99" s="5"/>
      <c r="O99" s="5"/>
      <c r="P99" s="5"/>
      <c r="Q99" s="5"/>
      <c r="R99" s="5"/>
      <c r="S99" s="5"/>
      <c r="T99" s="5"/>
      <c r="U99" s="5"/>
    </row>
    <row r="100" spans="13:21" x14ac:dyDescent="0.2">
      <c r="M100" s="5"/>
      <c r="N100" s="5"/>
      <c r="O100" s="5"/>
      <c r="P100" s="5"/>
      <c r="Q100" s="5"/>
      <c r="R100" s="5"/>
      <c r="S100" s="5"/>
      <c r="T100" s="5"/>
      <c r="U100" s="5"/>
    </row>
    <row r="101" spans="13:21" x14ac:dyDescent="0.2">
      <c r="M101" s="5"/>
      <c r="N101" s="5"/>
      <c r="O101" s="5"/>
      <c r="P101" s="5"/>
      <c r="Q101" s="5"/>
      <c r="R101" s="5"/>
      <c r="S101" s="5"/>
      <c r="T101" s="5"/>
      <c r="U101" s="5"/>
    </row>
    <row r="102" spans="13:21" x14ac:dyDescent="0.2">
      <c r="M102" s="5"/>
      <c r="N102" s="5"/>
      <c r="O102" s="5"/>
      <c r="P102" s="5"/>
      <c r="Q102" s="5"/>
      <c r="R102" s="5"/>
      <c r="S102" s="5"/>
      <c r="T102" s="5"/>
      <c r="U102" s="5"/>
    </row>
    <row r="103" spans="13:21" x14ac:dyDescent="0.2">
      <c r="M103" s="5"/>
      <c r="N103" s="5"/>
      <c r="O103" s="5"/>
      <c r="P103" s="5"/>
      <c r="Q103" s="5"/>
      <c r="R103" s="5"/>
      <c r="S103" s="5"/>
      <c r="T103" s="5"/>
      <c r="U103" s="5"/>
    </row>
    <row r="104" spans="13:21" x14ac:dyDescent="0.2">
      <c r="M104" s="5"/>
      <c r="N104" s="5"/>
      <c r="O104" s="5"/>
      <c r="P104" s="5"/>
      <c r="Q104" s="5"/>
      <c r="R104" s="5"/>
      <c r="S104" s="5"/>
      <c r="T104" s="5"/>
      <c r="U104" s="5"/>
    </row>
    <row r="105" spans="13:21" x14ac:dyDescent="0.2">
      <c r="M105" s="5"/>
      <c r="N105" s="5"/>
      <c r="O105" s="5"/>
      <c r="P105" s="5"/>
      <c r="Q105" s="5"/>
      <c r="R105" s="5"/>
      <c r="S105" s="5"/>
      <c r="T105" s="5"/>
      <c r="U105" s="5"/>
    </row>
    <row r="106" spans="13:21" x14ac:dyDescent="0.2">
      <c r="M106" s="5"/>
      <c r="N106" s="5"/>
      <c r="O106" s="5"/>
      <c r="P106" s="5"/>
      <c r="Q106" s="5"/>
      <c r="R106" s="5"/>
      <c r="S106" s="5"/>
      <c r="T106" s="5"/>
      <c r="U106" s="5"/>
    </row>
    <row r="107" spans="13:21" x14ac:dyDescent="0.2">
      <c r="M107" s="5"/>
      <c r="N107" s="5"/>
      <c r="O107" s="5"/>
      <c r="P107" s="5"/>
      <c r="Q107" s="5"/>
      <c r="R107" s="5"/>
      <c r="S107" s="5"/>
      <c r="T107" s="5"/>
      <c r="U107" s="5"/>
    </row>
    <row r="108" spans="13:21" x14ac:dyDescent="0.2">
      <c r="M108" s="5"/>
      <c r="N108" s="5"/>
      <c r="O108" s="5"/>
      <c r="P108" s="5"/>
      <c r="Q108" s="5"/>
      <c r="R108" s="5"/>
      <c r="S108" s="5"/>
      <c r="T108" s="5"/>
      <c r="U108" s="5"/>
    </row>
    <row r="109" spans="13:21" x14ac:dyDescent="0.2">
      <c r="M109" s="5"/>
      <c r="N109" s="5"/>
      <c r="O109" s="5"/>
      <c r="P109" s="5"/>
      <c r="Q109" s="5"/>
      <c r="R109" s="5"/>
      <c r="S109" s="5"/>
      <c r="T109" s="5"/>
      <c r="U109" s="5"/>
    </row>
    <row r="110" spans="13:21" x14ac:dyDescent="0.2">
      <c r="M110" s="5"/>
      <c r="N110" s="5"/>
      <c r="O110" s="5"/>
      <c r="P110" s="5"/>
      <c r="Q110" s="5"/>
      <c r="R110" s="5"/>
      <c r="S110" s="5"/>
      <c r="T110" s="5"/>
      <c r="U110" s="5"/>
    </row>
    <row r="111" spans="13:21" x14ac:dyDescent="0.2">
      <c r="M111" s="5"/>
      <c r="N111" s="5"/>
      <c r="O111" s="5"/>
      <c r="P111" s="5"/>
      <c r="Q111" s="5"/>
      <c r="R111" s="5"/>
      <c r="S111" s="5"/>
      <c r="T111" s="5"/>
      <c r="U111" s="5"/>
    </row>
    <row r="112" spans="13:21" x14ac:dyDescent="0.2">
      <c r="M112" s="5"/>
      <c r="N112" s="5"/>
      <c r="O112" s="5"/>
      <c r="P112" s="5"/>
      <c r="Q112" s="5"/>
      <c r="R112" s="5"/>
      <c r="S112" s="5"/>
      <c r="T112" s="5"/>
      <c r="U112" s="5"/>
    </row>
    <row r="113" spans="13:21" x14ac:dyDescent="0.2">
      <c r="M113" s="5"/>
      <c r="N113" s="5"/>
      <c r="O113" s="5"/>
      <c r="P113" s="5"/>
      <c r="Q113" s="5"/>
      <c r="R113" s="5"/>
      <c r="S113" s="5"/>
      <c r="T113" s="5"/>
      <c r="U113" s="5"/>
    </row>
    <row r="114" spans="13:21" x14ac:dyDescent="0.2">
      <c r="M114" s="5"/>
      <c r="N114" s="5"/>
      <c r="O114" s="5"/>
      <c r="P114" s="5"/>
      <c r="Q114" s="5"/>
      <c r="R114" s="5"/>
      <c r="S114" s="5"/>
      <c r="T114" s="5"/>
      <c r="U114" s="5"/>
    </row>
    <row r="115" spans="13:21" x14ac:dyDescent="0.2">
      <c r="M115" s="5"/>
      <c r="N115" s="5"/>
      <c r="O115" s="5"/>
      <c r="P115" s="5"/>
      <c r="Q115" s="5"/>
      <c r="R115" s="5"/>
      <c r="S115" s="5"/>
      <c r="T115" s="5"/>
      <c r="U115" s="5"/>
    </row>
    <row r="116" spans="13:21" x14ac:dyDescent="0.2">
      <c r="M116" s="5"/>
      <c r="N116" s="5"/>
      <c r="O116" s="5"/>
      <c r="P116" s="5"/>
      <c r="Q116" s="5"/>
      <c r="R116" s="5"/>
      <c r="S116" s="5"/>
      <c r="T116" s="5"/>
      <c r="U116" s="5"/>
    </row>
    <row r="117" spans="13:21" x14ac:dyDescent="0.2">
      <c r="M117" s="5"/>
      <c r="N117" s="5"/>
      <c r="O117" s="5"/>
      <c r="P117" s="5"/>
      <c r="Q117" s="5"/>
      <c r="R117" s="5"/>
      <c r="S117" s="5"/>
      <c r="T117" s="5"/>
      <c r="U117" s="5"/>
    </row>
    <row r="118" spans="13:21" x14ac:dyDescent="0.2">
      <c r="M118" s="5"/>
      <c r="N118" s="5"/>
      <c r="O118" s="5"/>
      <c r="P118" s="5"/>
      <c r="Q118" s="5"/>
      <c r="R118" s="5"/>
      <c r="S118" s="5"/>
      <c r="T118" s="5"/>
      <c r="U118" s="5"/>
    </row>
    <row r="119" spans="13:21" x14ac:dyDescent="0.2">
      <c r="M119" s="5"/>
      <c r="N119" s="5"/>
      <c r="O119" s="5"/>
      <c r="P119" s="5"/>
      <c r="Q119" s="5"/>
      <c r="R119" s="5"/>
      <c r="S119" s="5"/>
      <c r="T119" s="5"/>
      <c r="U119" s="5"/>
    </row>
    <row r="120" spans="13:21" x14ac:dyDescent="0.2">
      <c r="M120" s="5"/>
      <c r="N120" s="5"/>
      <c r="O120" s="5"/>
      <c r="P120" s="5"/>
      <c r="Q120" s="5"/>
      <c r="R120" s="5"/>
      <c r="S120" s="5"/>
      <c r="T120" s="5"/>
      <c r="U120" s="5"/>
    </row>
    <row r="121" spans="13:21" x14ac:dyDescent="0.2">
      <c r="M121" s="5"/>
      <c r="N121" s="5"/>
      <c r="O121" s="5"/>
      <c r="P121" s="5"/>
      <c r="Q121" s="5"/>
      <c r="R121" s="5"/>
      <c r="S121" s="5"/>
      <c r="T121" s="5"/>
      <c r="U121" s="5"/>
    </row>
    <row r="122" spans="13:21" x14ac:dyDescent="0.2">
      <c r="M122" s="5"/>
      <c r="N122" s="5"/>
      <c r="O122" s="5"/>
      <c r="P122" s="5"/>
      <c r="Q122" s="5"/>
      <c r="R122" s="5"/>
      <c r="S122" s="5"/>
      <c r="T122" s="5"/>
      <c r="U122" s="5"/>
    </row>
    <row r="123" spans="13:21" x14ac:dyDescent="0.2">
      <c r="M123" s="5"/>
      <c r="N123" s="5"/>
      <c r="O123" s="5"/>
      <c r="P123" s="5"/>
      <c r="Q123" s="5"/>
      <c r="R123" s="5"/>
      <c r="S123" s="5"/>
      <c r="T123" s="5"/>
      <c r="U123" s="5"/>
    </row>
    <row r="124" spans="13:21" x14ac:dyDescent="0.2">
      <c r="M124" s="5"/>
      <c r="N124" s="5"/>
      <c r="O124" s="5"/>
      <c r="P124" s="5"/>
      <c r="Q124" s="5"/>
      <c r="R124" s="5"/>
      <c r="S124" s="5"/>
      <c r="T124" s="5"/>
      <c r="U124" s="5"/>
    </row>
    <row r="125" spans="13:21" x14ac:dyDescent="0.2">
      <c r="M125" s="5"/>
      <c r="N125" s="5"/>
      <c r="O125" s="5"/>
      <c r="P125" s="5"/>
      <c r="Q125" s="5"/>
      <c r="R125" s="5"/>
      <c r="S125" s="5"/>
      <c r="T125" s="5"/>
      <c r="U125" s="5"/>
    </row>
    <row r="126" spans="13:21" x14ac:dyDescent="0.2">
      <c r="M126" s="5"/>
      <c r="N126" s="5"/>
      <c r="O126" s="5"/>
      <c r="P126" s="5"/>
      <c r="Q126" s="5"/>
      <c r="R126" s="5"/>
      <c r="S126" s="5"/>
      <c r="T126" s="5"/>
      <c r="U126" s="5"/>
    </row>
    <row r="127" spans="13:21" x14ac:dyDescent="0.2">
      <c r="M127" s="5"/>
      <c r="N127" s="5"/>
      <c r="O127" s="5"/>
      <c r="P127" s="5"/>
      <c r="Q127" s="5"/>
      <c r="R127" s="5"/>
      <c r="S127" s="5"/>
      <c r="T127" s="5"/>
      <c r="U127" s="5"/>
    </row>
    <row r="128" spans="13:21" x14ac:dyDescent="0.2">
      <c r="M128" s="5"/>
      <c r="N128" s="5"/>
      <c r="O128" s="5"/>
      <c r="P128" s="5"/>
      <c r="Q128" s="5"/>
      <c r="R128" s="5"/>
      <c r="S128" s="5"/>
      <c r="T128" s="5"/>
      <c r="U128" s="5"/>
    </row>
    <row r="129" spans="13:21" x14ac:dyDescent="0.2">
      <c r="M129" s="5"/>
      <c r="N129" s="5"/>
      <c r="O129" s="5"/>
      <c r="P129" s="5"/>
      <c r="Q129" s="5"/>
      <c r="R129" s="5"/>
      <c r="S129" s="5"/>
      <c r="T129" s="5"/>
      <c r="U129" s="5"/>
    </row>
    <row r="130" spans="13:21" x14ac:dyDescent="0.2">
      <c r="M130" s="5"/>
      <c r="N130" s="5"/>
      <c r="O130" s="5"/>
      <c r="P130" s="5"/>
      <c r="Q130" s="5"/>
      <c r="R130" s="5"/>
      <c r="S130" s="5"/>
      <c r="T130" s="5"/>
      <c r="U130" s="5"/>
    </row>
    <row r="131" spans="13:21" x14ac:dyDescent="0.2">
      <c r="M131" s="5"/>
      <c r="N131" s="5"/>
      <c r="O131" s="5"/>
      <c r="P131" s="5"/>
      <c r="Q131" s="5"/>
      <c r="R131" s="5"/>
      <c r="S131" s="5"/>
      <c r="T131" s="5"/>
      <c r="U131" s="5"/>
    </row>
    <row r="132" spans="13:21" x14ac:dyDescent="0.2">
      <c r="M132" s="5"/>
      <c r="N132" s="5"/>
      <c r="O132" s="5"/>
      <c r="P132" s="5"/>
      <c r="Q132" s="5"/>
      <c r="R132" s="5"/>
      <c r="S132" s="5"/>
      <c r="T132" s="5"/>
      <c r="U132" s="5"/>
    </row>
    <row r="133" spans="13:21" x14ac:dyDescent="0.2">
      <c r="M133" s="5"/>
      <c r="N133" s="5"/>
      <c r="O133" s="5"/>
      <c r="P133" s="5"/>
      <c r="Q133" s="5"/>
      <c r="R133" s="5"/>
      <c r="S133" s="5"/>
      <c r="T133" s="5"/>
      <c r="U133" s="5"/>
    </row>
    <row r="134" spans="13:21" x14ac:dyDescent="0.2">
      <c r="M134" s="5"/>
      <c r="N134" s="5"/>
      <c r="O134" s="5"/>
      <c r="P134" s="5"/>
      <c r="Q134" s="5"/>
      <c r="R134" s="5"/>
      <c r="S134" s="5"/>
      <c r="T134" s="5"/>
      <c r="U134" s="5"/>
    </row>
    <row r="135" spans="13:21" x14ac:dyDescent="0.2">
      <c r="M135" s="5"/>
      <c r="N135" s="5"/>
      <c r="O135" s="5"/>
      <c r="P135" s="5"/>
      <c r="Q135" s="5"/>
      <c r="R135" s="5"/>
      <c r="S135" s="5"/>
      <c r="T135" s="5"/>
      <c r="U135" s="5"/>
    </row>
    <row r="136" spans="13:21" x14ac:dyDescent="0.2">
      <c r="M136" s="5"/>
      <c r="N136" s="5"/>
      <c r="O136" s="5"/>
      <c r="P136" s="5"/>
      <c r="Q136" s="5"/>
      <c r="R136" s="5"/>
      <c r="S136" s="5"/>
      <c r="T136" s="5"/>
      <c r="U136" s="5"/>
    </row>
    <row r="137" spans="13:21" x14ac:dyDescent="0.2">
      <c r="M137" s="5"/>
      <c r="N137" s="5"/>
      <c r="O137" s="5"/>
      <c r="P137" s="5"/>
      <c r="Q137" s="5"/>
      <c r="R137" s="5"/>
      <c r="S137" s="5"/>
      <c r="T137" s="5"/>
      <c r="U137" s="5"/>
    </row>
    <row r="138" spans="13:21" x14ac:dyDescent="0.2">
      <c r="M138" s="5"/>
      <c r="N138" s="5"/>
      <c r="O138" s="5"/>
      <c r="P138" s="5"/>
      <c r="Q138" s="5"/>
      <c r="R138" s="5"/>
      <c r="S138" s="5"/>
      <c r="T138" s="5"/>
      <c r="U138" s="5"/>
    </row>
    <row r="139" spans="13:21" x14ac:dyDescent="0.2">
      <c r="M139" s="5"/>
      <c r="N139" s="5"/>
      <c r="O139" s="5"/>
      <c r="P139" s="5"/>
      <c r="Q139" s="5"/>
      <c r="R139" s="5"/>
      <c r="S139" s="5"/>
      <c r="T139" s="5"/>
      <c r="U139" s="5"/>
    </row>
    <row r="140" spans="13:21" x14ac:dyDescent="0.2">
      <c r="M140" s="5"/>
      <c r="N140" s="5"/>
      <c r="O140" s="5"/>
      <c r="P140" s="5"/>
      <c r="Q140" s="5"/>
      <c r="R140" s="5"/>
      <c r="S140" s="5"/>
      <c r="T140" s="5"/>
      <c r="U140" s="5"/>
    </row>
    <row r="141" spans="13:21" x14ac:dyDescent="0.2">
      <c r="M141" s="5"/>
      <c r="N141" s="5"/>
      <c r="O141" s="5"/>
      <c r="P141" s="5"/>
      <c r="Q141" s="5"/>
      <c r="R141" s="5"/>
      <c r="S141" s="5"/>
      <c r="T141" s="5"/>
      <c r="U141" s="5"/>
    </row>
    <row r="142" spans="13:21" x14ac:dyDescent="0.2">
      <c r="M142" s="5"/>
      <c r="N142" s="5"/>
      <c r="O142" s="5"/>
      <c r="P142" s="5"/>
      <c r="Q142" s="5"/>
      <c r="R142" s="5"/>
      <c r="S142" s="5"/>
      <c r="T142" s="5"/>
      <c r="U142" s="5"/>
    </row>
    <row r="143" spans="13:21" x14ac:dyDescent="0.2">
      <c r="M143" s="5"/>
      <c r="N143" s="5"/>
      <c r="O143" s="5"/>
      <c r="P143" s="5"/>
      <c r="Q143" s="5"/>
      <c r="R143" s="5"/>
      <c r="S143" s="5"/>
      <c r="T143" s="5"/>
      <c r="U143" s="5"/>
    </row>
    <row r="144" spans="13:21" x14ac:dyDescent="0.2">
      <c r="M144" s="5"/>
      <c r="N144" s="5"/>
      <c r="O144" s="5"/>
      <c r="P144" s="5"/>
      <c r="Q144" s="5"/>
      <c r="R144" s="5"/>
      <c r="S144" s="5"/>
      <c r="T144" s="5"/>
      <c r="U144" s="5"/>
    </row>
    <row r="145" spans="13:21" x14ac:dyDescent="0.2">
      <c r="M145" s="5"/>
      <c r="N145" s="5"/>
      <c r="O145" s="5"/>
      <c r="P145" s="5"/>
      <c r="Q145" s="5"/>
      <c r="R145" s="5"/>
      <c r="S145" s="5"/>
      <c r="T145" s="5"/>
      <c r="U145" s="5"/>
    </row>
  </sheetData>
  <phoneticPr fontId="0" type="noConversion"/>
  <printOptions horizontalCentered="1"/>
  <pageMargins left="0.78740157480314965" right="0.39370078740157483" top="0.78740157480314965" bottom="0.59055118110236227" header="0.51181102362204722" footer="0.51181102362204722"/>
  <pageSetup paperSize="9" scale="8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L1" sqref="L1"/>
    </sheetView>
  </sheetViews>
  <sheetFormatPr defaultRowHeight="12.75" x14ac:dyDescent="0.2"/>
  <cols>
    <col min="1" max="1" width="10.7109375" customWidth="1"/>
    <col min="3" max="3" width="11.7109375" customWidth="1"/>
    <col min="5" max="5" width="11.5703125" customWidth="1"/>
    <col min="12" max="12" width="10.42578125" customWidth="1"/>
  </cols>
  <sheetData>
    <row r="1" spans="1:12" x14ac:dyDescent="0.2">
      <c r="A1" s="207" t="s">
        <v>106</v>
      </c>
      <c r="B1" s="207"/>
      <c r="C1" s="207"/>
      <c r="D1" s="204"/>
      <c r="E1" s="204"/>
      <c r="F1" s="207" t="s">
        <v>4</v>
      </c>
      <c r="G1" s="207"/>
      <c r="H1" s="207"/>
      <c r="I1" s="207"/>
      <c r="J1" s="208"/>
      <c r="K1" s="207"/>
      <c r="L1" s="209" t="s">
        <v>109</v>
      </c>
    </row>
    <row r="2" spans="1:12" x14ac:dyDescent="0.2">
      <c r="A2" s="207"/>
      <c r="B2" s="207"/>
      <c r="C2" s="207"/>
      <c r="D2" s="204"/>
      <c r="E2" s="204"/>
      <c r="F2" s="207"/>
      <c r="G2" s="207"/>
      <c r="H2" s="207"/>
      <c r="I2" s="207"/>
      <c r="J2" s="208"/>
      <c r="K2" s="207"/>
      <c r="L2" s="209"/>
    </row>
    <row r="3" spans="1:12" x14ac:dyDescent="0.2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x14ac:dyDescent="0.2">
      <c r="A4" s="227" t="s">
        <v>108</v>
      </c>
      <c r="B4" s="227"/>
      <c r="C4" s="227"/>
      <c r="D4" s="227"/>
      <c r="E4" s="228"/>
      <c r="F4" s="230"/>
      <c r="G4" s="230"/>
      <c r="H4" s="230"/>
      <c r="I4" s="230"/>
      <c r="J4" s="230"/>
      <c r="K4" s="204"/>
      <c r="L4" s="204"/>
    </row>
    <row r="5" spans="1:12" x14ac:dyDescent="0.2">
      <c r="A5" s="204"/>
      <c r="B5" s="204"/>
      <c r="C5" s="204"/>
      <c r="D5" s="204"/>
      <c r="E5" s="204"/>
      <c r="F5" s="230"/>
      <c r="G5" s="230"/>
      <c r="H5" s="230"/>
      <c r="I5" s="230"/>
      <c r="J5" s="230"/>
      <c r="K5" s="204"/>
      <c r="L5" s="204"/>
    </row>
    <row r="6" spans="1:12" x14ac:dyDescent="0.2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">
      <c r="A7" s="214" t="s">
        <v>68</v>
      </c>
      <c r="B7" s="212"/>
      <c r="C7" s="212"/>
      <c r="D7" s="212"/>
      <c r="E7" s="212"/>
      <c r="F7" s="212"/>
      <c r="G7" s="212"/>
      <c r="H7" s="204"/>
      <c r="I7" s="204"/>
      <c r="J7" s="204"/>
      <c r="K7" s="204"/>
      <c r="L7" s="204"/>
    </row>
    <row r="8" spans="1:12" x14ac:dyDescent="0.2">
      <c r="A8" s="212" t="s">
        <v>69</v>
      </c>
      <c r="B8" s="212"/>
      <c r="C8" s="212"/>
      <c r="D8" s="212"/>
      <c r="E8" s="212"/>
      <c r="F8" s="212"/>
      <c r="G8" s="212"/>
      <c r="H8" s="204"/>
      <c r="I8" s="204"/>
      <c r="J8" s="204"/>
      <c r="K8" s="204"/>
      <c r="L8" s="204"/>
    </row>
    <row r="9" spans="1:12" x14ac:dyDescent="0.2">
      <c r="A9" s="215"/>
      <c r="B9" s="215"/>
      <c r="C9" s="215"/>
      <c r="D9" s="215"/>
      <c r="E9" s="215"/>
      <c r="F9" s="212"/>
      <c r="G9" s="212"/>
      <c r="H9" s="204"/>
      <c r="I9" s="204"/>
      <c r="J9" s="204"/>
      <c r="K9" s="204"/>
      <c r="L9" s="204"/>
    </row>
    <row r="10" spans="1:12" x14ac:dyDescent="0.2">
      <c r="A10" s="215" t="s">
        <v>70</v>
      </c>
      <c r="B10" s="213" t="s">
        <v>71</v>
      </c>
      <c r="C10" s="216">
        <v>20</v>
      </c>
      <c r="D10" s="215"/>
      <c r="E10" s="215"/>
      <c r="F10" s="217" t="s">
        <v>72</v>
      </c>
      <c r="G10" s="218">
        <v>2018</v>
      </c>
      <c r="H10" s="204"/>
      <c r="I10" s="204"/>
      <c r="J10" s="204"/>
      <c r="K10" s="204"/>
      <c r="L10" s="204"/>
    </row>
    <row r="11" spans="1:12" x14ac:dyDescent="0.2">
      <c r="A11" s="215" t="s">
        <v>73</v>
      </c>
      <c r="B11" s="213" t="s">
        <v>71</v>
      </c>
      <c r="C11" s="216">
        <v>48</v>
      </c>
      <c r="D11" s="212"/>
      <c r="E11" s="212"/>
      <c r="F11" s="212"/>
      <c r="G11" s="215"/>
      <c r="H11" s="204"/>
      <c r="I11" s="204"/>
      <c r="J11" s="204"/>
      <c r="K11" s="204"/>
      <c r="L11" s="204"/>
    </row>
    <row r="12" spans="1:12" x14ac:dyDescent="0.2">
      <c r="A12" s="212"/>
      <c r="B12" s="212"/>
      <c r="C12" s="212"/>
      <c r="D12" s="212"/>
      <c r="E12" s="215"/>
      <c r="F12" s="215"/>
      <c r="G12" s="219"/>
      <c r="H12" s="204"/>
      <c r="I12" s="204"/>
      <c r="J12" s="204"/>
      <c r="K12" s="204"/>
      <c r="L12" s="204"/>
    </row>
    <row r="13" spans="1:12" x14ac:dyDescent="0.2">
      <c r="A13" s="212" t="s">
        <v>74</v>
      </c>
      <c r="B13" s="212"/>
      <c r="C13" s="212"/>
      <c r="D13" s="212"/>
      <c r="E13" s="212" t="s">
        <v>75</v>
      </c>
      <c r="F13" s="212"/>
      <c r="G13" s="212"/>
      <c r="H13" s="204"/>
      <c r="I13" s="204"/>
      <c r="J13" s="204"/>
      <c r="K13" s="204"/>
      <c r="L13" s="204"/>
    </row>
    <row r="14" spans="1:12" x14ac:dyDescent="0.2">
      <c r="A14" s="212"/>
      <c r="B14" s="212"/>
      <c r="C14" s="212"/>
      <c r="D14" s="212"/>
      <c r="E14" s="212"/>
      <c r="F14" s="212"/>
      <c r="G14" s="212"/>
      <c r="H14" s="204"/>
      <c r="I14" s="204"/>
      <c r="J14" s="204"/>
      <c r="K14" s="204"/>
      <c r="L14" s="204"/>
    </row>
    <row r="15" spans="1:12" x14ac:dyDescent="0.2">
      <c r="A15" s="212" t="s">
        <v>76</v>
      </c>
      <c r="B15" s="220" t="s">
        <v>77</v>
      </c>
      <c r="C15" s="220" t="s">
        <v>78</v>
      </c>
      <c r="D15" s="212"/>
      <c r="E15" s="212" t="s">
        <v>79</v>
      </c>
      <c r="F15" s="220"/>
      <c r="G15" s="212"/>
      <c r="H15" s="204"/>
      <c r="I15" s="204"/>
      <c r="J15" s="204"/>
      <c r="K15" s="204"/>
      <c r="L15" s="204"/>
    </row>
    <row r="16" spans="1:12" ht="12.75" customHeight="1" x14ac:dyDescent="0.2">
      <c r="A16" s="212" t="s">
        <v>80</v>
      </c>
      <c r="B16" s="220" t="s">
        <v>81</v>
      </c>
      <c r="C16" s="220" t="s">
        <v>82</v>
      </c>
      <c r="D16" s="212"/>
      <c r="E16" s="212" t="s">
        <v>83</v>
      </c>
      <c r="F16" s="220"/>
      <c r="G16" s="212"/>
      <c r="H16" s="204"/>
      <c r="I16" s="204"/>
      <c r="J16" s="204"/>
      <c r="K16" s="204"/>
      <c r="L16" s="204"/>
    </row>
    <row r="17" spans="1:13" x14ac:dyDescent="0.2">
      <c r="A17" s="212" t="s">
        <v>84</v>
      </c>
      <c r="B17" s="220" t="s">
        <v>81</v>
      </c>
      <c r="C17" s="220" t="s">
        <v>85</v>
      </c>
      <c r="D17" s="212"/>
      <c r="E17" s="212" t="s">
        <v>86</v>
      </c>
      <c r="F17" s="213" t="s">
        <v>107</v>
      </c>
      <c r="G17" s="212"/>
      <c r="H17" s="204"/>
      <c r="I17" s="204"/>
      <c r="J17" s="204"/>
      <c r="K17" s="204"/>
      <c r="L17" s="204"/>
    </row>
    <row r="18" spans="1:13" ht="12.75" customHeight="1" x14ac:dyDescent="0.2">
      <c r="A18" s="221" t="s">
        <v>87</v>
      </c>
      <c r="B18" s="220" t="s">
        <v>88</v>
      </c>
      <c r="C18" s="220" t="s">
        <v>89</v>
      </c>
      <c r="D18" s="212"/>
      <c r="E18" s="215"/>
      <c r="F18" s="215"/>
      <c r="G18" s="219"/>
      <c r="H18" s="204"/>
      <c r="I18" s="204"/>
      <c r="J18" s="204"/>
      <c r="K18" s="204"/>
      <c r="L18" s="204"/>
    </row>
    <row r="19" spans="1:13" x14ac:dyDescent="0.2">
      <c r="A19" s="221"/>
      <c r="B19" s="212"/>
      <c r="C19" s="212"/>
      <c r="D19" s="212"/>
      <c r="E19" s="215"/>
      <c r="F19" s="215"/>
      <c r="G19" s="219"/>
      <c r="H19" s="204"/>
      <c r="I19" s="204"/>
      <c r="J19" s="204"/>
      <c r="K19" s="204"/>
      <c r="L19" s="204"/>
    </row>
    <row r="20" spans="1:13" x14ac:dyDescent="0.2">
      <c r="A20" s="214" t="s">
        <v>90</v>
      </c>
      <c r="B20" s="214"/>
      <c r="C20" s="212"/>
      <c r="D20" s="212"/>
      <c r="E20" s="215"/>
      <c r="F20" s="215"/>
      <c r="G20" s="219"/>
      <c r="H20" s="204"/>
      <c r="I20" s="204"/>
      <c r="J20" s="204"/>
      <c r="K20" s="204"/>
      <c r="L20" s="204"/>
    </row>
    <row r="21" spans="1:13" x14ac:dyDescent="0.2">
      <c r="A21" s="215" t="s">
        <v>91</v>
      </c>
      <c r="B21" s="215"/>
      <c r="C21" s="215"/>
      <c r="D21" s="215"/>
      <c r="E21" s="215"/>
      <c r="F21" s="215"/>
      <c r="G21" s="219"/>
      <c r="H21" s="204"/>
      <c r="I21" s="204"/>
      <c r="J21" s="204"/>
      <c r="K21" s="204"/>
      <c r="L21" s="204"/>
    </row>
    <row r="22" spans="1:13" x14ac:dyDescent="0.2">
      <c r="A22" s="215" t="s">
        <v>92</v>
      </c>
      <c r="B22" s="215"/>
      <c r="C22" s="215"/>
      <c r="D22" s="215"/>
      <c r="E22" s="215"/>
      <c r="F22" s="215"/>
      <c r="G22" s="219"/>
      <c r="H22" s="204"/>
      <c r="I22" s="204"/>
      <c r="J22" s="204"/>
      <c r="K22" s="204"/>
      <c r="L22" s="204"/>
    </row>
    <row r="23" spans="1:13" x14ac:dyDescent="0.2">
      <c r="A23" s="212"/>
      <c r="B23" s="212"/>
      <c r="C23" s="212"/>
      <c r="D23" s="212"/>
      <c r="E23" s="215"/>
      <c r="F23" s="215"/>
      <c r="G23" s="219"/>
      <c r="H23" s="204"/>
      <c r="I23" s="204"/>
      <c r="J23" s="204"/>
      <c r="K23" s="204"/>
      <c r="L23" s="204"/>
    </row>
    <row r="24" spans="1:13" x14ac:dyDescent="0.2">
      <c r="A24" s="214" t="s">
        <v>93</v>
      </c>
      <c r="B24" s="214"/>
      <c r="C24" s="212"/>
      <c r="D24" s="212"/>
      <c r="E24" s="215"/>
      <c r="F24" s="215"/>
      <c r="G24" s="219"/>
      <c r="H24" s="204"/>
      <c r="I24" s="204"/>
      <c r="J24" s="204"/>
      <c r="K24" s="204"/>
      <c r="L24" s="204"/>
    </row>
    <row r="25" spans="1:13" x14ac:dyDescent="0.2">
      <c r="A25" s="215" t="s">
        <v>94</v>
      </c>
      <c r="B25" s="215"/>
      <c r="C25" s="215"/>
      <c r="D25" s="215"/>
      <c r="E25" s="215"/>
      <c r="F25" s="215"/>
      <c r="G25" s="211" t="s">
        <v>95</v>
      </c>
      <c r="H25" s="222" t="s">
        <v>96</v>
      </c>
      <c r="I25" s="211" t="s">
        <v>97</v>
      </c>
      <c r="J25" s="223" t="s">
        <v>98</v>
      </c>
      <c r="K25" s="224" t="s">
        <v>99</v>
      </c>
      <c r="L25" s="237" t="s">
        <v>100</v>
      </c>
      <c r="M25" s="205"/>
    </row>
    <row r="26" spans="1:13" ht="13.5" thickBot="1" x14ac:dyDescent="0.25">
      <c r="A26" s="215" t="s">
        <v>101</v>
      </c>
      <c r="B26" s="215"/>
      <c r="C26" s="215"/>
      <c r="D26" s="215"/>
      <c r="E26" s="215"/>
      <c r="F26" s="215"/>
      <c r="G26" s="225" t="s">
        <v>102</v>
      </c>
      <c r="H26" s="225" t="s">
        <v>103</v>
      </c>
      <c r="I26" s="225" t="s">
        <v>104</v>
      </c>
      <c r="J26" s="225" t="s">
        <v>104</v>
      </c>
      <c r="K26" s="225" t="s">
        <v>104</v>
      </c>
      <c r="L26" s="225" t="s">
        <v>105</v>
      </c>
      <c r="M26" s="205"/>
    </row>
    <row r="27" spans="1:13" ht="13.5" thickTop="1" x14ac:dyDescent="0.2">
      <c r="A27" s="215"/>
      <c r="B27" s="215"/>
      <c r="C27" s="215"/>
      <c r="D27" s="215"/>
      <c r="E27" s="215"/>
      <c r="F27" s="215"/>
      <c r="G27" s="226" t="s">
        <v>1</v>
      </c>
      <c r="H27" s="211">
        <f>C11</f>
        <v>48</v>
      </c>
      <c r="I27" s="229">
        <f>3.3*H27*1/LN(H27+16)</f>
        <v>38.087149079468631</v>
      </c>
      <c r="J27" s="229">
        <f>2.8*H27/POWER(H27,0.15)</f>
        <v>75.199176225891776</v>
      </c>
      <c r="K27" s="229">
        <f>I27+J27</f>
        <v>113.28632530536041</v>
      </c>
      <c r="L27" s="210">
        <f>H27*4050</f>
        <v>194400</v>
      </c>
      <c r="M27" s="205"/>
    </row>
    <row r="28" spans="1:13" ht="13.5" thickBot="1" x14ac:dyDescent="0.25">
      <c r="G28" s="234" t="s">
        <v>3</v>
      </c>
      <c r="H28" s="235">
        <v>20</v>
      </c>
      <c r="I28" s="236">
        <f>3.3*H28*1/LN(H28+16)</f>
        <v>18.417650676191158</v>
      </c>
      <c r="J28" s="236">
        <f>2.1*H28/POWER(H28,0.2)</f>
        <v>23.069771409428473</v>
      </c>
      <c r="K28" s="236">
        <f>I28+J28</f>
        <v>41.487422085619627</v>
      </c>
      <c r="L28" s="238">
        <f>H28*2300</f>
        <v>46000</v>
      </c>
    </row>
    <row r="29" spans="1:13" ht="13.5" thickTop="1" x14ac:dyDescent="0.2">
      <c r="G29" s="231" t="s">
        <v>48</v>
      </c>
      <c r="H29" s="231"/>
      <c r="I29" s="232">
        <f>SUM(I27:I28)</f>
        <v>56.504799755659789</v>
      </c>
      <c r="J29" s="232">
        <f>SUM(J27:J28)</f>
        <v>98.268947635320245</v>
      </c>
      <c r="K29" s="232">
        <f>SUM(K27:K28)</f>
        <v>154.77374739098002</v>
      </c>
      <c r="L29" s="233">
        <f>SUM(L27:L28)</f>
        <v>240400</v>
      </c>
    </row>
  </sheetData>
  <pageMargins left="0.7" right="0.7" top="0.78740157499999996" bottom="0.78740157499999996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voda</vt:lpstr>
      <vt:lpstr>KD</vt:lpstr>
      <vt:lpstr>KS</vt:lpstr>
      <vt:lpstr>elektro</vt:lpstr>
      <vt:lpstr>teplo</vt:lpstr>
      <vt:lpstr>plyn</vt:lpstr>
      <vt:lpstr>elektro!RZV_p_N_2</vt:lpstr>
      <vt:lpstr>KD!RZV_p_N_2</vt:lpstr>
      <vt:lpstr>KS!RZV_p_N_2</vt:lpstr>
      <vt:lpstr>teplo!RZV_p_N_2</vt:lpstr>
      <vt:lpstr>RZV_p_N_2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IPS</cp:lastModifiedBy>
  <cp:lastPrinted>2018-12-02T14:37:40Z</cp:lastPrinted>
  <dcterms:created xsi:type="dcterms:W3CDTF">2009-07-23T14:15:20Z</dcterms:created>
  <dcterms:modified xsi:type="dcterms:W3CDTF">2019-08-21T05:59:29Z</dcterms:modified>
</cp:coreProperties>
</file>